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75" windowWidth="11340" windowHeight="4995" tabRatio="694"/>
  </bookViews>
  <sheets>
    <sheet name="год" sheetId="56" r:id="rId1"/>
    <sheet name="Лист1" sheetId="57" r:id="rId2"/>
  </sheets>
  <externalReferences>
    <externalReference r:id="rId3"/>
  </externalReferences>
  <definedNames>
    <definedName name="_xlnm.Print_Titles" localSheetId="0">год!$5:$8</definedName>
    <definedName name="_xlnm.Print_Area" localSheetId="0">год!$A$1:$J$489</definedName>
  </definedNames>
  <calcPr calcId="145621"/>
</workbook>
</file>

<file path=xl/calcChain.xml><?xml version="1.0" encoding="utf-8"?>
<calcChain xmlns="http://schemas.openxmlformats.org/spreadsheetml/2006/main">
  <c r="B17" i="57" l="1"/>
  <c r="H13" i="56"/>
  <c r="F16" i="56" l="1"/>
  <c r="D17" i="56"/>
  <c r="D11" i="56" s="1"/>
  <c r="E17" i="56"/>
  <c r="E11" i="56" s="1"/>
  <c r="F17" i="56"/>
  <c r="F11" i="56" s="1"/>
  <c r="H17" i="56"/>
  <c r="H16" i="56" s="1"/>
  <c r="D18" i="56"/>
  <c r="D16" i="56" s="1"/>
  <c r="D10" i="56" s="1"/>
  <c r="E18" i="56"/>
  <c r="E12" i="56" s="1"/>
  <c r="F18" i="56"/>
  <c r="F12" i="56" s="1"/>
  <c r="H18" i="56"/>
  <c r="H12" i="56" s="1"/>
  <c r="D19" i="56"/>
  <c r="D13" i="56" s="1"/>
  <c r="E19" i="56"/>
  <c r="E13" i="56" s="1"/>
  <c r="F19" i="56"/>
  <c r="F13" i="56" s="1"/>
  <c r="H19" i="56"/>
  <c r="I19" i="56" s="1"/>
  <c r="J19" i="56"/>
  <c r="D20" i="56"/>
  <c r="D14" i="56" s="1"/>
  <c r="E20" i="56"/>
  <c r="G20" i="56"/>
  <c r="H20" i="56"/>
  <c r="H14" i="56" s="1"/>
  <c r="D22" i="56"/>
  <c r="E22" i="56"/>
  <c r="F22" i="56"/>
  <c r="G22" i="56"/>
  <c r="H22" i="56"/>
  <c r="J22" i="56" s="1"/>
  <c r="I22" i="56"/>
  <c r="I24" i="56"/>
  <c r="J24" i="56"/>
  <c r="I25" i="56"/>
  <c r="J25" i="56"/>
  <c r="I26" i="56"/>
  <c r="J26" i="56"/>
  <c r="D27" i="56"/>
  <c r="E27" i="56"/>
  <c r="F27" i="56"/>
  <c r="G27" i="56"/>
  <c r="H27" i="56"/>
  <c r="J27" i="56" s="1"/>
  <c r="I28" i="56"/>
  <c r="J28" i="56"/>
  <c r="I29" i="56"/>
  <c r="J29" i="56"/>
  <c r="I30" i="56"/>
  <c r="J30" i="56"/>
  <c r="I31" i="56"/>
  <c r="J31" i="56"/>
  <c r="D32" i="56"/>
  <c r="E32" i="56"/>
  <c r="F32" i="56"/>
  <c r="H32" i="56"/>
  <c r="I32" i="56" s="1"/>
  <c r="J32" i="56"/>
  <c r="I35" i="56"/>
  <c r="J35" i="56"/>
  <c r="D37" i="56"/>
  <c r="E37" i="56"/>
  <c r="F37" i="56"/>
  <c r="G37" i="56"/>
  <c r="H37" i="56"/>
  <c r="J37" i="56" s="1"/>
  <c r="I37" i="56"/>
  <c r="I39" i="56"/>
  <c r="J39" i="56"/>
  <c r="I40" i="56"/>
  <c r="J40" i="56"/>
  <c r="I41" i="56"/>
  <c r="J41" i="56"/>
  <c r="D42" i="56"/>
  <c r="E42" i="56"/>
  <c r="F42" i="56"/>
  <c r="H42" i="56"/>
  <c r="J42" i="56" s="1"/>
  <c r="I42" i="56"/>
  <c r="I44" i="56"/>
  <c r="J44" i="56"/>
  <c r="D47" i="56"/>
  <c r="D48" i="56"/>
  <c r="E48" i="56"/>
  <c r="E47" i="56" s="1"/>
  <c r="F48" i="56"/>
  <c r="H48" i="56"/>
  <c r="I48" i="56" s="1"/>
  <c r="J48" i="56"/>
  <c r="D49" i="56"/>
  <c r="E49" i="56"/>
  <c r="F49" i="56"/>
  <c r="F47" i="56" s="1"/>
  <c r="H49" i="56"/>
  <c r="J49" i="56" s="1"/>
  <c r="D50" i="56"/>
  <c r="E50" i="56"/>
  <c r="F50" i="56"/>
  <c r="H50" i="56"/>
  <c r="I50" i="56" s="1"/>
  <c r="J50" i="56"/>
  <c r="D51" i="56"/>
  <c r="E51" i="56"/>
  <c r="G51" i="56" s="1"/>
  <c r="G47" i="56" s="1"/>
  <c r="H51" i="56"/>
  <c r="J51" i="56" s="1"/>
  <c r="D53" i="56"/>
  <c r="E53" i="56"/>
  <c r="F53" i="56"/>
  <c r="H53" i="56"/>
  <c r="J53" i="56" s="1"/>
  <c r="I53" i="56"/>
  <c r="I54" i="56"/>
  <c r="J54" i="56"/>
  <c r="I55" i="56"/>
  <c r="J55" i="56"/>
  <c r="I56" i="56"/>
  <c r="J56" i="56"/>
  <c r="D58" i="56"/>
  <c r="E58" i="56"/>
  <c r="F58" i="56"/>
  <c r="H58" i="56"/>
  <c r="J58" i="56" s="1"/>
  <c r="I58" i="56"/>
  <c r="I61" i="56"/>
  <c r="J61" i="56"/>
  <c r="D63" i="56"/>
  <c r="I63" i="56" s="1"/>
  <c r="E63" i="56"/>
  <c r="J63" i="56"/>
  <c r="I66" i="56"/>
  <c r="J66" i="56"/>
  <c r="D68" i="56"/>
  <c r="E68" i="56"/>
  <c r="F68" i="56"/>
  <c r="H68" i="56"/>
  <c r="I68" i="56"/>
  <c r="J68" i="56"/>
  <c r="I70" i="56"/>
  <c r="J70" i="56"/>
  <c r="I71" i="56"/>
  <c r="J71" i="56"/>
  <c r="D73" i="56"/>
  <c r="D83" i="56"/>
  <c r="E83" i="56"/>
  <c r="F83" i="56"/>
  <c r="H83" i="56"/>
  <c r="J83" i="56" s="1"/>
  <c r="I86" i="56"/>
  <c r="J86" i="56"/>
  <c r="D88" i="56"/>
  <c r="E88" i="56"/>
  <c r="F88" i="56"/>
  <c r="H88" i="56"/>
  <c r="J88" i="56" s="1"/>
  <c r="I91" i="56"/>
  <c r="J91" i="56"/>
  <c r="D93" i="56"/>
  <c r="E93" i="56"/>
  <c r="F93" i="56"/>
  <c r="D98" i="56"/>
  <c r="E98" i="56"/>
  <c r="F98" i="56"/>
  <c r="H98" i="56"/>
  <c r="J98" i="56" s="1"/>
  <c r="I98" i="56"/>
  <c r="I99" i="56"/>
  <c r="I100" i="56"/>
  <c r="I101" i="56"/>
  <c r="J101" i="56"/>
  <c r="D108" i="56"/>
  <c r="E108" i="56"/>
  <c r="F108" i="56"/>
  <c r="I111" i="56"/>
  <c r="J111" i="56"/>
  <c r="D114" i="56"/>
  <c r="E114" i="56"/>
  <c r="F114" i="56"/>
  <c r="G114" i="56"/>
  <c r="H114" i="56"/>
  <c r="J114" i="56"/>
  <c r="D115" i="56"/>
  <c r="E115" i="56"/>
  <c r="F115" i="56"/>
  <c r="H115" i="56"/>
  <c r="I115" i="56" s="1"/>
  <c r="J115" i="56"/>
  <c r="D116" i="56"/>
  <c r="E116" i="56"/>
  <c r="F116" i="56"/>
  <c r="H116" i="56"/>
  <c r="J116" i="56" s="1"/>
  <c r="D119" i="56"/>
  <c r="D113" i="56" s="1"/>
  <c r="E119" i="56"/>
  <c r="E113" i="56" s="1"/>
  <c r="F119" i="56"/>
  <c r="F113" i="56" s="1"/>
  <c r="H119" i="56"/>
  <c r="H113" i="56" s="1"/>
  <c r="I119" i="56"/>
  <c r="J119" i="56"/>
  <c r="I121" i="56"/>
  <c r="J121" i="56"/>
  <c r="I122" i="56"/>
  <c r="J122" i="56"/>
  <c r="D124" i="56"/>
  <c r="E124" i="56"/>
  <c r="F124" i="56"/>
  <c r="H124" i="56"/>
  <c r="J124" i="56" s="1"/>
  <c r="I126" i="56"/>
  <c r="J126" i="56"/>
  <c r="I127" i="56"/>
  <c r="J127" i="56"/>
  <c r="H129" i="56"/>
  <c r="J129" i="56"/>
  <c r="J130" i="56"/>
  <c r="D139" i="56"/>
  <c r="I139" i="56" s="1"/>
  <c r="E139" i="56"/>
  <c r="F139" i="56"/>
  <c r="J139" i="56"/>
  <c r="I142" i="56"/>
  <c r="J142" i="56"/>
  <c r="D144" i="56"/>
  <c r="E144" i="56"/>
  <c r="F144" i="56"/>
  <c r="H144" i="56"/>
  <c r="J144" i="56" s="1"/>
  <c r="I146" i="56"/>
  <c r="J146" i="56"/>
  <c r="I147" i="56"/>
  <c r="J147" i="56"/>
  <c r="D154" i="56"/>
  <c r="E154" i="56"/>
  <c r="F154" i="56"/>
  <c r="H154" i="56"/>
  <c r="I154" i="56" s="1"/>
  <c r="J154" i="56"/>
  <c r="I157" i="56"/>
  <c r="J157" i="56"/>
  <c r="D159" i="56"/>
  <c r="E159" i="56"/>
  <c r="F159" i="56"/>
  <c r="H159" i="56"/>
  <c r="I159" i="56" s="1"/>
  <c r="J159" i="56"/>
  <c r="I162" i="56"/>
  <c r="J162" i="56"/>
  <c r="D169" i="56"/>
  <c r="E169" i="56"/>
  <c r="F169" i="56"/>
  <c r="H169" i="56"/>
  <c r="I169" i="56" s="1"/>
  <c r="J169" i="56"/>
  <c r="I171" i="56"/>
  <c r="J171" i="56"/>
  <c r="I172" i="56"/>
  <c r="J172" i="56"/>
  <c r="D179" i="56"/>
  <c r="E179" i="56"/>
  <c r="F179" i="56"/>
  <c r="H179" i="56"/>
  <c r="J179" i="56" s="1"/>
  <c r="I181" i="56"/>
  <c r="J181" i="56"/>
  <c r="I182" i="56"/>
  <c r="J182" i="56"/>
  <c r="D185" i="56"/>
  <c r="E185" i="56"/>
  <c r="F185" i="56"/>
  <c r="H185" i="56"/>
  <c r="J185" i="56"/>
  <c r="D186" i="56"/>
  <c r="E186" i="56"/>
  <c r="F186" i="56"/>
  <c r="H186" i="56"/>
  <c r="J186" i="56" s="1"/>
  <c r="D187" i="56"/>
  <c r="E187" i="56"/>
  <c r="F187" i="56"/>
  <c r="H187" i="56"/>
  <c r="I187" i="56" s="1"/>
  <c r="J187" i="56"/>
  <c r="D188" i="56"/>
  <c r="E188" i="56"/>
  <c r="G188" i="56"/>
  <c r="G184" i="56" s="1"/>
  <c r="H188" i="56"/>
  <c r="J188" i="56" s="1"/>
  <c r="I188" i="56"/>
  <c r="D190" i="56"/>
  <c r="D184" i="56" s="1"/>
  <c r="E190" i="56"/>
  <c r="F190" i="56"/>
  <c r="F184" i="56" s="1"/>
  <c r="G190" i="56"/>
  <c r="H190" i="56"/>
  <c r="J190" i="56" s="1"/>
  <c r="I191" i="56"/>
  <c r="J191" i="56"/>
  <c r="I192" i="56"/>
  <c r="J192" i="56"/>
  <c r="I193" i="56"/>
  <c r="J193" i="56"/>
  <c r="I194" i="56"/>
  <c r="J194" i="56"/>
  <c r="D195" i="56"/>
  <c r="E195" i="56"/>
  <c r="E184" i="56" s="1"/>
  <c r="F195" i="56"/>
  <c r="H195" i="56"/>
  <c r="I195" i="56" s="1"/>
  <c r="J195" i="56"/>
  <c r="I198" i="56"/>
  <c r="J198" i="56"/>
  <c r="D200" i="56"/>
  <c r="E200" i="56"/>
  <c r="J200" i="56" s="1"/>
  <c r="F200" i="56"/>
  <c r="G200" i="56"/>
  <c r="H200" i="56"/>
  <c r="I200" i="56"/>
  <c r="I203" i="56"/>
  <c r="J203" i="56"/>
  <c r="I204" i="56"/>
  <c r="J204" i="56"/>
  <c r="A205" i="56"/>
  <c r="D205" i="56"/>
  <c r="E205" i="56"/>
  <c r="F205" i="56"/>
  <c r="H205" i="56"/>
  <c r="I205" i="56" s="1"/>
  <c r="I208" i="56"/>
  <c r="J208" i="56"/>
  <c r="H210" i="56"/>
  <c r="D213" i="56"/>
  <c r="D210" i="56" s="1"/>
  <c r="E213" i="56"/>
  <c r="E210" i="56" s="1"/>
  <c r="F213" i="56"/>
  <c r="F210" i="56" s="1"/>
  <c r="H213" i="56"/>
  <c r="I213" i="56" s="1"/>
  <c r="J213" i="56"/>
  <c r="E216" i="56"/>
  <c r="F216" i="56"/>
  <c r="H216" i="56"/>
  <c r="J216" i="56" s="1"/>
  <c r="I216" i="56"/>
  <c r="I219" i="56"/>
  <c r="J219" i="56"/>
  <c r="D221" i="56"/>
  <c r="E221" i="56"/>
  <c r="F221" i="56"/>
  <c r="H221" i="56"/>
  <c r="J221" i="56" s="1"/>
  <c r="I221" i="56"/>
  <c r="I224" i="56"/>
  <c r="J224" i="56"/>
  <c r="D226" i="56"/>
  <c r="E226" i="56"/>
  <c r="F226" i="56"/>
  <c r="H226" i="56"/>
  <c r="J226" i="56" s="1"/>
  <c r="D228" i="56"/>
  <c r="J228" i="56"/>
  <c r="D229" i="56"/>
  <c r="J229" i="56"/>
  <c r="D232" i="56"/>
  <c r="E232" i="56"/>
  <c r="F232" i="56"/>
  <c r="H232" i="56"/>
  <c r="J232" i="56" s="1"/>
  <c r="J234" i="56"/>
  <c r="I235" i="56"/>
  <c r="J235" i="56"/>
  <c r="D237" i="56"/>
  <c r="F237" i="56"/>
  <c r="E237" i="56" s="1"/>
  <c r="J237" i="56" s="1"/>
  <c r="H237" i="56"/>
  <c r="I237" i="56"/>
  <c r="I240" i="56"/>
  <c r="J240" i="56"/>
  <c r="D242" i="56"/>
  <c r="F242" i="56"/>
  <c r="D244" i="56"/>
  <c r="E244" i="56"/>
  <c r="E242" i="56" s="1"/>
  <c r="F244" i="56"/>
  <c r="H244" i="56"/>
  <c r="I244" i="56" s="1"/>
  <c r="D245" i="56"/>
  <c r="E245" i="56"/>
  <c r="F245" i="56"/>
  <c r="H245" i="56"/>
  <c r="I245" i="56" s="1"/>
  <c r="J245" i="56"/>
  <c r="D246" i="56"/>
  <c r="E246" i="56"/>
  <c r="G246" i="56"/>
  <c r="G242" i="56" s="1"/>
  <c r="H246" i="56"/>
  <c r="I246" i="56" s="1"/>
  <c r="D248" i="56"/>
  <c r="E248" i="56"/>
  <c r="J248" i="56" s="1"/>
  <c r="F248" i="56"/>
  <c r="G248" i="56"/>
  <c r="H248" i="56"/>
  <c r="I248" i="56"/>
  <c r="I250" i="56"/>
  <c r="J250" i="56"/>
  <c r="I251" i="56"/>
  <c r="J251" i="56"/>
  <c r="D253" i="56"/>
  <c r="E253" i="56"/>
  <c r="J253" i="56" s="1"/>
  <c r="F253" i="56"/>
  <c r="G253" i="56"/>
  <c r="H253" i="56"/>
  <c r="I253" i="56"/>
  <c r="I256" i="56"/>
  <c r="J256" i="56"/>
  <c r="I257" i="56"/>
  <c r="J257" i="56"/>
  <c r="D258" i="56"/>
  <c r="E258" i="56"/>
  <c r="F258" i="56"/>
  <c r="H258" i="56"/>
  <c r="J258" i="56" s="1"/>
  <c r="I258" i="56"/>
  <c r="I261" i="56"/>
  <c r="J261" i="56"/>
  <c r="D263" i="56"/>
  <c r="E263" i="56"/>
  <c r="F263" i="56"/>
  <c r="H263" i="56"/>
  <c r="J263" i="56" s="1"/>
  <c r="I263" i="56"/>
  <c r="I265" i="56"/>
  <c r="J265" i="56"/>
  <c r="I266" i="56"/>
  <c r="J266" i="56"/>
  <c r="D268" i="56"/>
  <c r="F268" i="56"/>
  <c r="D269" i="56"/>
  <c r="E269" i="56"/>
  <c r="E268" i="56" s="1"/>
  <c r="F269" i="56"/>
  <c r="H269" i="56"/>
  <c r="I269" i="56" s="1"/>
  <c r="D270" i="56"/>
  <c r="E270" i="56"/>
  <c r="F270" i="56"/>
  <c r="H270" i="56"/>
  <c r="I270" i="56" s="1"/>
  <c r="D271" i="56"/>
  <c r="E271" i="56"/>
  <c r="J271" i="56" s="1"/>
  <c r="F271" i="56"/>
  <c r="H271" i="56"/>
  <c r="I271" i="56" s="1"/>
  <c r="D272" i="56"/>
  <c r="E272" i="56"/>
  <c r="G272" i="56"/>
  <c r="G268" i="56" s="1"/>
  <c r="H272" i="56"/>
  <c r="I272" i="56" s="1"/>
  <c r="D274" i="56"/>
  <c r="E274" i="56"/>
  <c r="F274" i="56"/>
  <c r="H274" i="56"/>
  <c r="I274" i="56" s="1"/>
  <c r="J274" i="56"/>
  <c r="I276" i="56"/>
  <c r="J276" i="56"/>
  <c r="I277" i="56"/>
  <c r="J277" i="56"/>
  <c r="D279" i="56"/>
  <c r="E279" i="56"/>
  <c r="F279" i="56"/>
  <c r="H279" i="56"/>
  <c r="I279" i="56" s="1"/>
  <c r="I280" i="56"/>
  <c r="J280" i="56"/>
  <c r="I281" i="56"/>
  <c r="J281" i="56"/>
  <c r="I282" i="56"/>
  <c r="J282" i="56"/>
  <c r="D284" i="56"/>
  <c r="E284" i="56"/>
  <c r="F284" i="56"/>
  <c r="H284" i="56"/>
  <c r="I284" i="56" s="1"/>
  <c r="I286" i="56"/>
  <c r="J286" i="56"/>
  <c r="I287" i="56"/>
  <c r="J287" i="56"/>
  <c r="D289" i="56"/>
  <c r="E289" i="56"/>
  <c r="J289" i="56" s="1"/>
  <c r="F289" i="56"/>
  <c r="G289" i="56"/>
  <c r="H289" i="56"/>
  <c r="I289" i="56"/>
  <c r="I290" i="56"/>
  <c r="J290" i="56"/>
  <c r="I291" i="56"/>
  <c r="J291" i="56"/>
  <c r="I292" i="56"/>
  <c r="J292" i="56"/>
  <c r="I293" i="56"/>
  <c r="J293" i="56"/>
  <c r="F294" i="56"/>
  <c r="D297" i="56"/>
  <c r="D294" i="56" s="1"/>
  <c r="E297" i="56"/>
  <c r="E294" i="56" s="1"/>
  <c r="F297" i="56"/>
  <c r="H297" i="56"/>
  <c r="H294" i="56" s="1"/>
  <c r="J297" i="56"/>
  <c r="I14" i="56" l="1"/>
  <c r="J14" i="56"/>
  <c r="G14" i="56"/>
  <c r="G10" i="56" s="1"/>
  <c r="J12" i="56"/>
  <c r="I16" i="56"/>
  <c r="F10" i="56"/>
  <c r="I210" i="56"/>
  <c r="I113" i="56"/>
  <c r="J113" i="56"/>
  <c r="I294" i="56"/>
  <c r="J294" i="56"/>
  <c r="I297" i="56"/>
  <c r="J269" i="56"/>
  <c r="I190" i="56"/>
  <c r="I186" i="56"/>
  <c r="I179" i="56"/>
  <c r="I144" i="56"/>
  <c r="I124" i="56"/>
  <c r="I116" i="56"/>
  <c r="I88" i="56"/>
  <c r="I83" i="56"/>
  <c r="I51" i="56"/>
  <c r="I49" i="56"/>
  <c r="I27" i="56"/>
  <c r="I20" i="56"/>
  <c r="I17" i="56"/>
  <c r="G16" i="56"/>
  <c r="J279" i="56"/>
  <c r="J246" i="56"/>
  <c r="J244" i="56"/>
  <c r="J210" i="56"/>
  <c r="J205" i="56"/>
  <c r="H47" i="56"/>
  <c r="E14" i="56"/>
  <c r="H11" i="56"/>
  <c r="H268" i="56"/>
  <c r="J284" i="56"/>
  <c r="J272" i="56"/>
  <c r="J270" i="56"/>
  <c r="H242" i="56"/>
  <c r="I185" i="56"/>
  <c r="H184" i="56"/>
  <c r="E16" i="56"/>
  <c r="E10" i="56" s="1"/>
  <c r="D12" i="56"/>
  <c r="I12" i="56" s="1"/>
  <c r="J20" i="56"/>
  <c r="J17" i="56"/>
  <c r="D460" i="56"/>
  <c r="D398" i="56"/>
  <c r="D382" i="56"/>
  <c r="D325" i="56"/>
  <c r="J13" i="56" l="1"/>
  <c r="I13" i="56"/>
  <c r="I242" i="56"/>
  <c r="J242" i="56"/>
  <c r="I268" i="56"/>
  <c r="J268" i="56"/>
  <c r="J47" i="56"/>
  <c r="I47" i="56"/>
  <c r="I184" i="56"/>
  <c r="J184" i="56"/>
  <c r="H10" i="56"/>
  <c r="J11" i="56"/>
  <c r="I11" i="56"/>
  <c r="J16" i="56"/>
  <c r="H355" i="56"/>
  <c r="J320" i="56"/>
  <c r="I320" i="56"/>
  <c r="J323" i="56"/>
  <c r="I323" i="56"/>
  <c r="I10" i="56" l="1"/>
  <c r="J10" i="56"/>
  <c r="H447" i="56"/>
  <c r="J431" i="56"/>
  <c r="F424" i="56"/>
  <c r="E424" i="56"/>
  <c r="J406" i="56"/>
  <c r="I384" i="56" l="1"/>
  <c r="H385" i="56"/>
  <c r="H382" i="56" s="1"/>
  <c r="H384" i="56"/>
  <c r="H388" i="56"/>
  <c r="J390" i="56"/>
  <c r="I390" i="56"/>
  <c r="D384" i="56"/>
  <c r="I474" i="56" l="1"/>
  <c r="I473" i="56"/>
  <c r="I469" i="56"/>
  <c r="H463" i="56" l="1"/>
  <c r="H471" i="56"/>
  <c r="E384" i="56" l="1"/>
  <c r="J384" i="56" s="1"/>
  <c r="F384" i="56" l="1"/>
  <c r="E385" i="56"/>
  <c r="F385" i="56"/>
  <c r="D385" i="56"/>
  <c r="E388" i="56"/>
  <c r="H399" i="56"/>
  <c r="J410" i="56"/>
  <c r="I410" i="56"/>
  <c r="H409" i="56"/>
  <c r="H419" i="56"/>
  <c r="H424" i="56"/>
  <c r="D424" i="56"/>
  <c r="F434" i="56"/>
  <c r="E434" i="56"/>
  <c r="I442" i="56"/>
  <c r="H439" i="56"/>
  <c r="I439" i="56"/>
  <c r="F439" i="56"/>
  <c r="E439" i="56"/>
  <c r="H450" i="56"/>
  <c r="F450" i="56"/>
  <c r="E450" i="56"/>
  <c r="F382" i="56" l="1"/>
  <c r="F300" i="56"/>
  <c r="E300" i="56"/>
  <c r="D300" i="56"/>
  <c r="F320" i="56"/>
  <c r="E320" i="56"/>
  <c r="I334" i="56" l="1"/>
  <c r="I338" i="56"/>
  <c r="G336" i="56"/>
  <c r="H461" i="56" l="1"/>
  <c r="H462" i="56"/>
  <c r="F461" i="56"/>
  <c r="F462" i="56"/>
  <c r="F463" i="56"/>
  <c r="E461" i="56"/>
  <c r="E462" i="56"/>
  <c r="E463" i="56"/>
  <c r="D461" i="56"/>
  <c r="D462" i="56"/>
  <c r="D463" i="56"/>
  <c r="I463" i="56" s="1"/>
  <c r="E471" i="56"/>
  <c r="F471" i="56"/>
  <c r="I462" i="56" l="1"/>
  <c r="G355" i="56"/>
  <c r="G351" i="56" s="1"/>
  <c r="H362" i="56"/>
  <c r="G362" i="56"/>
  <c r="E362" i="56"/>
  <c r="D362" i="56"/>
  <c r="H367" i="56"/>
  <c r="G367" i="56"/>
  <c r="E355" i="56" l="1"/>
  <c r="E351" i="56" s="1"/>
  <c r="D355" i="56"/>
  <c r="D351" i="56" s="1"/>
  <c r="H377" i="56"/>
  <c r="D377" i="56"/>
  <c r="E377" i="56"/>
  <c r="G377" i="56"/>
  <c r="I362" i="56"/>
  <c r="J362" i="56" s="1"/>
  <c r="I366" i="56"/>
  <c r="J366" i="56" s="1"/>
  <c r="I377" i="56" l="1"/>
  <c r="J377" i="56" s="1"/>
  <c r="J318" i="56" l="1"/>
  <c r="I318" i="56"/>
  <c r="H315" i="56"/>
  <c r="D320" i="56"/>
  <c r="F315" i="56"/>
  <c r="E315" i="56"/>
  <c r="D315" i="56"/>
  <c r="I315" i="56" l="1"/>
  <c r="J315" i="56"/>
  <c r="J349" i="56" l="1"/>
  <c r="J338" i="56"/>
  <c r="H336" i="56"/>
  <c r="J468" i="56" l="1"/>
  <c r="J467" i="56"/>
  <c r="H444" i="56" l="1"/>
  <c r="H351" i="56" l="1"/>
  <c r="J472" i="56" l="1"/>
  <c r="I472" i="56"/>
  <c r="J473" i="56"/>
  <c r="J471" i="56" l="1"/>
  <c r="E327" i="56" l="1"/>
  <c r="F327" i="56" s="1"/>
  <c r="J339" i="56"/>
  <c r="I339" i="56"/>
  <c r="H429" i="56" l="1"/>
  <c r="E429" i="56"/>
  <c r="I461" i="56" l="1"/>
  <c r="J474" i="56"/>
  <c r="D471" i="56"/>
  <c r="I471" i="56" s="1"/>
  <c r="D367" i="56" l="1"/>
  <c r="E367" i="56"/>
  <c r="F346" i="56" l="1"/>
  <c r="E346" i="56"/>
  <c r="J346" i="56" s="1"/>
  <c r="F336" i="56"/>
  <c r="D336" i="56" l="1"/>
  <c r="D331" i="56"/>
  <c r="I467" i="56" l="1"/>
  <c r="I468" i="56"/>
  <c r="J462" i="56"/>
  <c r="J461" i="56"/>
  <c r="E447" i="56"/>
  <c r="E444" i="56" s="1"/>
  <c r="F447" i="56"/>
  <c r="F444" i="56" s="1"/>
  <c r="D447" i="56"/>
  <c r="D444" i="56" s="1"/>
  <c r="E401" i="56"/>
  <c r="F401" i="56"/>
  <c r="H401" i="56"/>
  <c r="E400" i="56"/>
  <c r="F400" i="56"/>
  <c r="H400" i="56"/>
  <c r="E399" i="56"/>
  <c r="J399" i="56" s="1"/>
  <c r="F399" i="56"/>
  <c r="D400" i="56"/>
  <c r="D401" i="56"/>
  <c r="D399" i="56"/>
  <c r="I399" i="56" s="1"/>
  <c r="E329" i="56"/>
  <c r="G329" i="56"/>
  <c r="G325" i="56" s="1"/>
  <c r="H329" i="56"/>
  <c r="E328" i="56"/>
  <c r="H328" i="56"/>
  <c r="H327" i="56"/>
  <c r="D327" i="56"/>
  <c r="D328" i="56"/>
  <c r="D329" i="56"/>
  <c r="E325" i="56" l="1"/>
  <c r="F328" i="56"/>
  <c r="F325" i="56" s="1"/>
  <c r="H325" i="56"/>
  <c r="H398" i="56"/>
  <c r="I396" i="56" l="1"/>
  <c r="E393" i="56"/>
  <c r="H393" i="56"/>
  <c r="F393" i="56"/>
  <c r="D393" i="56"/>
  <c r="I391" i="56"/>
  <c r="J391" i="56"/>
  <c r="F388" i="56"/>
  <c r="D388" i="56"/>
  <c r="I385" i="56"/>
  <c r="J393" i="56" l="1"/>
  <c r="E382" i="56"/>
  <c r="J388" i="56"/>
  <c r="J385" i="56"/>
  <c r="I382" i="56"/>
  <c r="I388" i="56"/>
  <c r="I393" i="56"/>
  <c r="J396" i="56"/>
  <c r="J469" i="56"/>
  <c r="H466" i="56"/>
  <c r="H460" i="56" s="1"/>
  <c r="J382" i="56" l="1"/>
  <c r="J463" i="56"/>
  <c r="J381" i="56" l="1"/>
  <c r="I381" i="56"/>
  <c r="E336" i="56" l="1"/>
  <c r="E466" i="56" l="1"/>
  <c r="F466" i="56"/>
  <c r="F460" i="56" s="1"/>
  <c r="D466" i="56"/>
  <c r="J466" i="56" l="1"/>
  <c r="E460" i="56"/>
  <c r="I466" i="56"/>
  <c r="J367" i="56"/>
  <c r="I367" i="56"/>
  <c r="J371" i="56"/>
  <c r="I371" i="56"/>
  <c r="J460" i="56" l="1"/>
  <c r="I460" i="56"/>
  <c r="F398" i="56"/>
  <c r="E398" i="56"/>
  <c r="J458" i="56" l="1"/>
  <c r="I458" i="56"/>
  <c r="F455" i="56"/>
  <c r="E455" i="56"/>
  <c r="J455" i="56" s="1"/>
  <c r="D455" i="56"/>
  <c r="I455" i="56" s="1"/>
  <c r="J439" i="56" l="1"/>
  <c r="J442" i="56"/>
  <c r="D429" i="56"/>
  <c r="H404" i="56"/>
  <c r="D404" i="56"/>
  <c r="J336" i="56" l="1"/>
  <c r="F429" i="56" l="1"/>
  <c r="F404" i="56"/>
  <c r="E404" i="56"/>
  <c r="H331" i="56" l="1"/>
  <c r="F331" i="56"/>
  <c r="E331" i="56"/>
  <c r="F409" i="56" l="1"/>
  <c r="E409" i="56"/>
  <c r="D409" i="56"/>
  <c r="I325" i="56" l="1"/>
  <c r="J355" i="56" l="1"/>
  <c r="I355" i="56"/>
  <c r="J340" i="56"/>
  <c r="I340" i="56"/>
  <c r="J334" i="56"/>
  <c r="J333" i="56"/>
  <c r="I333" i="56"/>
  <c r="J329" i="56"/>
  <c r="I329" i="56"/>
  <c r="J328" i="56"/>
  <c r="I328" i="56"/>
  <c r="J327" i="56"/>
  <c r="I327" i="56"/>
  <c r="J325" i="56"/>
  <c r="I351" i="56" l="1"/>
  <c r="J331" i="56"/>
  <c r="I331" i="56"/>
  <c r="J351" i="56"/>
  <c r="I336" i="56"/>
  <c r="J453" i="56" l="1"/>
  <c r="I453" i="56"/>
  <c r="D450" i="56"/>
  <c r="I450" i="56" s="1"/>
  <c r="I444" i="56"/>
  <c r="D434" i="56"/>
  <c r="J432" i="56"/>
  <c r="I432" i="56"/>
  <c r="J427" i="56"/>
  <c r="I427" i="56"/>
  <c r="J422" i="56"/>
  <c r="I422" i="56"/>
  <c r="F419" i="56"/>
  <c r="E419" i="56"/>
  <c r="D419" i="56"/>
  <c r="J417" i="56"/>
  <c r="I417" i="56"/>
  <c r="H414" i="56"/>
  <c r="F414" i="56"/>
  <c r="E414" i="56"/>
  <c r="D414" i="56"/>
  <c r="J411" i="56"/>
  <c r="I411" i="56"/>
  <c r="I409" i="56"/>
  <c r="J407" i="56"/>
  <c r="I407" i="56"/>
  <c r="J401" i="56"/>
  <c r="I401" i="56"/>
  <c r="J400" i="56"/>
  <c r="I400" i="56"/>
  <c r="J409" i="56" l="1"/>
  <c r="I429" i="56"/>
  <c r="I414" i="56"/>
  <c r="I404" i="56"/>
  <c r="J450" i="56"/>
  <c r="J429" i="56"/>
  <c r="I424" i="56"/>
  <c r="J424" i="56"/>
  <c r="I419" i="56"/>
  <c r="J419" i="56"/>
  <c r="J414" i="56"/>
  <c r="J404" i="56"/>
  <c r="J447" i="56"/>
  <c r="I447" i="56"/>
  <c r="J444" i="56"/>
  <c r="J398" i="56" l="1"/>
  <c r="I398" i="56"/>
</calcChain>
</file>

<file path=xl/sharedStrings.xml><?xml version="1.0" encoding="utf-8"?>
<sst xmlns="http://schemas.openxmlformats.org/spreadsheetml/2006/main" count="2482" uniqueCount="141">
  <si>
    <t>в том числе:</t>
  </si>
  <si>
    <t>Подпрограмма 1</t>
  </si>
  <si>
    <t>Подпрограмма 2</t>
  </si>
  <si>
    <t>Статус</t>
  </si>
  <si>
    <t>федеральный бюджет</t>
  </si>
  <si>
    <t>областной бюджет</t>
  </si>
  <si>
    <t>всего, в том числе:</t>
  </si>
  <si>
    <t>Источники ресурсного обеспечения</t>
  </si>
  <si>
    <t xml:space="preserve">федеральный бюджет </t>
  </si>
  <si>
    <t>Основное мероприятие 2</t>
  </si>
  <si>
    <t>Муниципальная программа</t>
  </si>
  <si>
    <t>внебюджетные источники</t>
  </si>
  <si>
    <t>бюджет городского округа</t>
  </si>
  <si>
    <t>Основное мероприятие 1</t>
  </si>
  <si>
    <t xml:space="preserve">предусмотрено муниципальной программой, 
тыс. руб. 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</si>
  <si>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</si>
  <si>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 xml:space="preserve">лимит на год, тыс. руб. </t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</si>
  <si>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</si>
  <si>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</si>
  <si>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</si>
  <si>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</si>
  <si>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</si>
  <si>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Расходы за отчетный период</t>
  </si>
  <si>
    <t>"Развитие культуры"</t>
  </si>
  <si>
    <t xml:space="preserve">"Сохранение и развитие культуры и искусства" </t>
  </si>
  <si>
    <t xml:space="preserve">"Сохранение историко-культурного наследия" </t>
  </si>
  <si>
    <t>-</t>
  </si>
  <si>
    <t xml:space="preserve">"Мероприятия в сфере защиты населения от чрезвычайных ситуаций и пожаров" </t>
  </si>
  <si>
    <t>"Охрана окружающей среды"</t>
  </si>
  <si>
    <t xml:space="preserve">"Сохранение и развитие зеленого фонда городского округа" </t>
  </si>
  <si>
    <t>"Мониторинг окружающей среды. Отдельные аспекты совершенствования системы обращения с отходами"</t>
  </si>
  <si>
    <t>Основное мероприятие 3</t>
  </si>
  <si>
    <t>"Экологическое просвещение и прочие мероприятия, направленные на охрану и оздоровление окружающей среды"</t>
  </si>
  <si>
    <t>"Развитие физической культуры и спорта"</t>
  </si>
  <si>
    <t>"Развитие массовой физической культуры и спорта в городском округе город Воронеж"</t>
  </si>
  <si>
    <t>"Капитальный ремонт имущества учреждений, подведомственных управлению физической культуры и спорта администрации городского округа город Воронеж"</t>
  </si>
  <si>
    <t>Основное мероприятие 4</t>
  </si>
  <si>
    <t>"Финансовое обеспечение выполнения муниципального задания и на иные цели учреждений, подведомственных управлению физической культуры и спорта администрации городского округа город Воронеж"</t>
  </si>
  <si>
    <t>"Управление муниципальным имуществом"</t>
  </si>
  <si>
    <t>Всего по программам</t>
  </si>
  <si>
    <t>"Строительство и реконструкция физкультурно-спортивных сооружений на территории городского округа город Воронеж"</t>
  </si>
  <si>
    <t>"Совершенствование управления муниципальной собственностью и рекламно – информационным пространством городского округа город Воронеж"</t>
  </si>
  <si>
    <t>"Развитие образования"</t>
  </si>
  <si>
    <t>"Развитие дошкольного образования"</t>
  </si>
  <si>
    <t xml:space="preserve"> "Развитие общего и дополнительного образования"</t>
  </si>
  <si>
    <t>Подпрограмма 3</t>
  </si>
  <si>
    <t>"Вовлечение молодежи в социальную практику"</t>
  </si>
  <si>
    <t xml:space="preserve"> "Создание условий для отдыха детей городского округа город Воронеж"</t>
  </si>
  <si>
    <t xml:space="preserve">Муниципальная программа </t>
  </si>
  <si>
    <t>"Экономическое развитие и инновационная экономика"</t>
  </si>
  <si>
    <t>"Развитие и поддержка малого и среднего предпринимательства"</t>
  </si>
  <si>
    <t>"Стимулирование развития инновационной деятельности"</t>
  </si>
  <si>
    <t>"Муниципальное управление"</t>
  </si>
  <si>
    <t>"Обеспечение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Воронеж"</t>
  </si>
  <si>
    <t xml:space="preserve">Основное мероприятие 2 </t>
  </si>
  <si>
    <t xml:space="preserve">Основное мероприятие 4 </t>
  </si>
  <si>
    <t>"Информационное обеспечение деятельности администрации городского округа город Воронеж"</t>
  </si>
  <si>
    <t>Основное мероприятие 5</t>
  </si>
  <si>
    <t>"Финансовое обеспечение деятельности подведомственных учреждений"</t>
  </si>
  <si>
    <t xml:space="preserve">Основное мероприятие 6 </t>
  </si>
  <si>
    <t>"Дополнительные выплаты отдельным категориям граждан и поддержка некоммерческих организаций городского округа город Воронеж"</t>
  </si>
  <si>
    <t>Основное мероприятие 7</t>
  </si>
  <si>
    <t>"Резервный фонд администрации городского округа город Воронеж"</t>
  </si>
  <si>
    <t>"Управление муниципальными финансами"</t>
  </si>
  <si>
    <t xml:space="preserve"> "Организация бюджетного процесса в городском округе город Воронеж"</t>
  </si>
  <si>
    <t>"Обеспечение реализации муниципальной программы"</t>
  </si>
  <si>
    <t xml:space="preserve">профинансировано, 
тыс. руб. </t>
  </si>
  <si>
    <t>"Обеспечение доступным и комфортным жильем населения городского округа город Воронеж"</t>
  </si>
  <si>
    <t>"Снос расселенных аварийных многоквартирных домов"</t>
  </si>
  <si>
    <t xml:space="preserve"> "Развитие застроенных территорий "</t>
  </si>
  <si>
    <t>Подпрограмма 4</t>
  </si>
  <si>
    <t>"Обеспечение градостроительной деятельности"</t>
  </si>
  <si>
    <t>"Содержание, текущий и капитальный ремонт муниципальных общежитий, обслуживаемых муниципальным казенным предприятием "Воронежский жилищно-коммунальный комбинат" (МКП "ВЖКК")"</t>
  </si>
  <si>
    <t xml:space="preserve"> "Содержание муниципального жилищного фонда"</t>
  </si>
  <si>
    <t>"Обеспечение коммунальными услугами населения городского округа город Воронеж"</t>
  </si>
  <si>
    <t xml:space="preserve">"Чистая вода" </t>
  </si>
  <si>
    <t xml:space="preserve">"Благоустройство дворовых территорий" </t>
  </si>
  <si>
    <t>"Проведение капитального ремонта общего имущества в многоквартирных домах"</t>
  </si>
  <si>
    <t>"Формирование земельных участков под многоквартирными домами"</t>
  </si>
  <si>
    <t xml:space="preserve">Основное мероприятие 1 </t>
  </si>
  <si>
    <t>"Проведение капитального ремонта многоквартирных домов в рамках исполнения судебных решений"</t>
  </si>
  <si>
    <t xml:space="preserve">"Строительство, реконструкция и капитальный ремонт объектов коммунальной инфраструктуры" </t>
  </si>
  <si>
    <t>"Проектирование и строительство инженерной инфраструктуры в рабочем поселке Шилово в г. Воронеже"</t>
  </si>
  <si>
    <t>"Текущее содержание общественных туалетов"</t>
  </si>
  <si>
    <t>"Текущее содержание кладбищ"</t>
  </si>
  <si>
    <t>"Обеспечение общественного порядка"</t>
  </si>
  <si>
    <t>"Развитие транспортной системы"</t>
  </si>
  <si>
    <t xml:space="preserve"> "Развитие дорожного хозяйства"</t>
  </si>
  <si>
    <t xml:space="preserve"> "Развитие городского пассажирского транспорта"</t>
  </si>
  <si>
    <t xml:space="preserve"> "Капитальный ремонт и ремонт дворовых территорий многоквартирных домов, проездов к дворовым территориям многоквартирных домов городского округа город Воронеж"</t>
  </si>
  <si>
    <t>"Энергосбережение и повышение энергетической эффективности"</t>
  </si>
  <si>
    <t>"Энергосбережение и повышение энергетической эффективности в  организациях с участием муниципального образования городской округ г. Воронеж"</t>
  </si>
  <si>
    <t>"Энергосбережение и повышение энергетической эффективности в  жилищном фонде"</t>
  </si>
  <si>
    <t xml:space="preserve">Основное мероприятие 3 </t>
  </si>
  <si>
    <t>"Энергосбережение и повышение энергетической эффективности в  системах коммунальной инфраструктуры"</t>
  </si>
  <si>
    <t xml:space="preserve"> "Социализация детей-сирот и детей, нуждающихся в особой защите" </t>
  </si>
  <si>
    <t>"Капитальный ремонт жилых помещений муниципального жилищного фонда"</t>
  </si>
  <si>
    <t>"Переселение граждан из аварийного жилищного фонда"</t>
  </si>
  <si>
    <t>"Содержание и обеспечение деятельности МКУ "Управление по делам ГО ЧС г. Воронежа"</t>
  </si>
  <si>
    <t>"Защита от чрезвычайных ситуаций"</t>
  </si>
  <si>
    <t>"Обеспечение проведения противоэпизоотических мероприятий"</t>
  </si>
  <si>
    <t>"Повышение квалификации муниципальных служащих администрации городского округа город Воронеж"</t>
  </si>
  <si>
    <t>Основное мероприятие 8</t>
  </si>
  <si>
    <t>"Обеспечение деятельности органов территориального общественного самоуправления городского округа город Воронеж"</t>
  </si>
  <si>
    <t>"Формирование современной городской среды на территории городского округа город Воронеж в 2017 году"</t>
  </si>
  <si>
    <t>Основное мероприятие 6</t>
  </si>
  <si>
    <t>"Разработка и реализация программ размещения социальной рекламы и праздничного оформления территории городского округа город Воронеж средствами наружной рекламы"</t>
  </si>
  <si>
    <t>"Участие в профилактике терроризма и экстремизма"</t>
  </si>
  <si>
    <t>"Внедрение аппаратно-программного комплекса "Безопасный город"</t>
  </si>
  <si>
    <t>"Создание, восстановление и реконструкция объектов централизованной (нецентрализованной) системы холодного водоснабжения"</t>
  </si>
  <si>
    <t>"Благоустройство общественных территорий"</t>
  </si>
  <si>
    <t>"Благоустройство дворовых территорий многоквартирных домов"</t>
  </si>
  <si>
    <t>"Обустройство тротуаров и пешеходных переходов для использования инвалидами, передвигающимися в креслах-колясках, и инвалидами с нарушениями зрения и слуха"</t>
  </si>
  <si>
    <t xml:space="preserve">Основное мероприятие 5 </t>
  </si>
  <si>
    <t>"Энергосбережение и повышение энергетической эффективности на транспорте"</t>
  </si>
  <si>
    <t>"Энергосбережение и повышение энергетической эффективности на в системах наружного (уличного) освещения"</t>
  </si>
  <si>
    <t>"Создание условий для развития туризма"</t>
  </si>
  <si>
    <t>"Обеспечение жильем молодых семей"</t>
  </si>
  <si>
    <t>Приложение № 1</t>
  </si>
  <si>
    <t xml:space="preserve">"Проведение мероприятий по упорядочению адресного хозяйства в городском округе город Воронеж" </t>
  </si>
  <si>
    <t>"Приобретение (выкуп) объектов теплоснабжения"</t>
  </si>
  <si>
    <t>"Цифровизация городского хозяйства"</t>
  </si>
  <si>
    <t xml:space="preserve">"Проведение ремонтных работ в жилых помещениях участников и инвалидов Великой Отечественной войны 1941-1945 годов" </t>
  </si>
  <si>
    <t>"Осуществление органами местного самоуправления городского округа город Воронеж переданных отдельных государственных полномочий"</t>
  </si>
  <si>
    <t xml:space="preserve">"Обеспечение мероприятий по организации системы раздельного накопления твердых коммунальных отходов" </t>
  </si>
  <si>
    <t>Основное мероприятие 9</t>
  </si>
  <si>
    <t>"Приспособление жилых помещений и общего имущества в многоквартирных домах с учетом потребностей инвалидов"</t>
  </si>
  <si>
    <t>"Защита прав потребителей в сфере потребительского рынка городского округа город Воронеж"</t>
  </si>
  <si>
    <t>"Обеспечение условий исполнения договоров на размещение нестационарных торговых объектов и договоров на организацию ярмарок"</t>
  </si>
  <si>
    <t>"Демонтаж нестационарных торговых объектов"</t>
  </si>
  <si>
    <t xml:space="preserve">"Обеспечение жилыми помещениями граждан, уволенных с военной службы, и приравненных к ним лиц"
</t>
  </si>
  <si>
    <r>
      <t>Отчет о расходах федерального, областного бюджетов, бюджета городского округа город Воронеж и внебюджетных источников 
на реализацию муниципальных программ городского округа город Воронеж</t>
    </r>
    <r>
      <rPr>
        <b/>
        <vertAlign val="superscript"/>
        <sz val="14"/>
        <color indexed="8"/>
        <rFont val="Times New Roman"/>
        <family val="1"/>
        <charset val="204"/>
      </rPr>
      <t>1</t>
    </r>
    <r>
      <rPr>
        <b/>
        <sz val="14"/>
        <color indexed="8"/>
        <rFont val="Times New Roman"/>
        <family val="1"/>
        <charset val="204"/>
      </rPr>
      <t xml:space="preserve">
по состоянию на 01.10.2022 года</t>
    </r>
  </si>
  <si>
    <r>
      <t xml:space="preserve"> 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отчет о ходе реализации муниципальных программ за 9 месяцев 2022 года подготовлен на основе информации, представленной ответственными исполнителями муниципальных программ</t>
    </r>
  </si>
  <si>
    <t>"Формирование современной городской среды на территории городского округа  город Воронеж"</t>
  </si>
  <si>
    <t>Подпрограмма 6</t>
  </si>
  <si>
    <t>"Комплексное развитие территорий"</t>
  </si>
  <si>
    <t>в 2,4р.</t>
  </si>
  <si>
    <t>в 15р.</t>
  </si>
  <si>
    <t>в 2,3р.</t>
  </si>
  <si>
    <t>в 1,6р.</t>
  </si>
  <si>
    <t>в 2.5р.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</si>
</sst>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vertAlign val="superscript"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Arial Cyr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4" fillId="0" borderId="0"/>
    <xf numFmtId="164" fontId="9" fillId="0" borderId="0" applyFont="0" applyFill="0" applyBorder="0" applyAlignment="0" applyProtection="0"/>
    <xf numFmtId="0" fontId="18" fillId="0" borderId="0"/>
    <xf numFmtId="0" fontId="23" fillId="0" borderId="0"/>
    <xf numFmtId="0" fontId="3" fillId="0" borderId="0"/>
    <xf numFmtId="0" fontId="2" fillId="0" borderId="0"/>
    <xf numFmtId="43" fontId="24" fillId="0" borderId="0" applyFont="0" applyFill="0" applyBorder="0" applyAlignment="0" applyProtection="0"/>
    <xf numFmtId="0" fontId="1" fillId="0" borderId="0"/>
  </cellStyleXfs>
  <cellXfs count="161">
    <xf numFmtId="0" fontId="0" fillId="0" borderId="0" xfId="0"/>
    <xf numFmtId="0" fontId="5" fillId="2" borderId="0" xfId="0" applyFont="1" applyFill="1" applyBorder="1"/>
    <xf numFmtId="2" fontId="5" fillId="2" borderId="0" xfId="0" applyNumberFormat="1" applyFont="1" applyFill="1" applyBorder="1"/>
    <xf numFmtId="4" fontId="5" fillId="2" borderId="0" xfId="0" applyNumberFormat="1" applyFont="1" applyFill="1" applyBorder="1"/>
    <xf numFmtId="4" fontId="0" fillId="2" borderId="0" xfId="0" applyNumberFormat="1" applyFont="1" applyFill="1"/>
    <xf numFmtId="0" fontId="0" fillId="2" borderId="0" xfId="0" applyFont="1" applyFill="1"/>
    <xf numFmtId="0" fontId="0" fillId="2" borderId="0" xfId="0" applyFill="1"/>
    <xf numFmtId="49" fontId="5" fillId="2" borderId="0" xfId="0" applyNumberFormat="1" applyFont="1" applyFill="1" applyBorder="1" applyAlignment="1">
      <alignment horizontal="left" vertical="center" wrapText="1"/>
    </xf>
    <xf numFmtId="4" fontId="0" fillId="2" borderId="0" xfId="0" applyNumberFormat="1" applyFill="1"/>
    <xf numFmtId="2" fontId="12" fillId="2" borderId="0" xfId="0" applyNumberFormat="1" applyFont="1" applyFill="1"/>
    <xf numFmtId="0" fontId="12" fillId="2" borderId="0" xfId="0" applyFont="1" applyFill="1"/>
    <xf numFmtId="4" fontId="12" fillId="2" borderId="0" xfId="0" applyNumberFormat="1" applyFont="1" applyFill="1"/>
    <xf numFmtId="4" fontId="5" fillId="2" borderId="0" xfId="0" applyNumberFormat="1" applyFont="1" applyFill="1"/>
    <xf numFmtId="0" fontId="5" fillId="2" borderId="0" xfId="0" applyFont="1" applyFill="1"/>
    <xf numFmtId="4" fontId="19" fillId="2" borderId="0" xfId="0" applyNumberFormat="1" applyFont="1" applyFill="1" applyBorder="1"/>
    <xf numFmtId="0" fontId="0" fillId="2" borderId="0" xfId="0" applyFont="1" applyFill="1" applyBorder="1"/>
    <xf numFmtId="4" fontId="0" fillId="2" borderId="0" xfId="0" applyNumberFormat="1" applyFont="1" applyFill="1" applyBorder="1"/>
    <xf numFmtId="2" fontId="0" fillId="2" borderId="0" xfId="0" applyNumberFormat="1" applyFont="1" applyFill="1"/>
    <xf numFmtId="2" fontId="5" fillId="2" borderId="0" xfId="0" applyNumberFormat="1" applyFont="1" applyFill="1"/>
    <xf numFmtId="2" fontId="10" fillId="2" borderId="0" xfId="0" applyNumberFormat="1" applyFont="1" applyFill="1" applyAlignment="1">
      <alignment horizontal="center"/>
    </xf>
    <xf numFmtId="2" fontId="7" fillId="2" borderId="0" xfId="0" applyNumberFormat="1" applyFont="1" applyFill="1" applyAlignment="1">
      <alignment horizontal="center"/>
    </xf>
    <xf numFmtId="2" fontId="0" fillId="2" borderId="0" xfId="0" applyNumberFormat="1" applyFill="1"/>
    <xf numFmtId="0" fontId="10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2" fontId="19" fillId="2" borderId="0" xfId="0" applyNumberFormat="1" applyFont="1" applyFill="1"/>
    <xf numFmtId="2" fontId="25" fillId="2" borderId="0" xfId="0" applyNumberFormat="1" applyFont="1" applyFill="1"/>
    <xf numFmtId="0" fontId="10" fillId="2" borderId="0" xfId="0" applyFont="1" applyFill="1" applyAlignment="1">
      <alignment vertical="center" wrapText="1"/>
    </xf>
    <xf numFmtId="0" fontId="10" fillId="2" borderId="0" xfId="0" applyFont="1" applyFill="1"/>
    <xf numFmtId="4" fontId="10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vertical="center" wrapText="1"/>
    </xf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center"/>
    </xf>
    <xf numFmtId="2" fontId="5" fillId="4" borderId="0" xfId="0" applyNumberFormat="1" applyFont="1" applyFill="1" applyBorder="1"/>
    <xf numFmtId="0" fontId="5" fillId="4" borderId="0" xfId="0" applyFont="1" applyFill="1" applyBorder="1"/>
    <xf numFmtId="4" fontId="5" fillId="4" borderId="0" xfId="0" applyNumberFormat="1" applyFont="1" applyFill="1" applyBorder="1"/>
    <xf numFmtId="4" fontId="5" fillId="3" borderId="0" xfId="0" applyNumberFormat="1" applyFont="1" applyFill="1"/>
    <xf numFmtId="0" fontId="5" fillId="3" borderId="0" xfId="0" applyFont="1" applyFill="1"/>
    <xf numFmtId="0" fontId="5" fillId="5" borderId="0" xfId="0" applyFont="1" applyFill="1"/>
    <xf numFmtId="0" fontId="0" fillId="3" borderId="0" xfId="0" applyFill="1"/>
    <xf numFmtId="4" fontId="0" fillId="5" borderId="0" xfId="0" applyNumberFormat="1" applyFill="1"/>
    <xf numFmtId="0" fontId="0" fillId="5" borderId="0" xfId="0" applyFill="1"/>
    <xf numFmtId="0" fontId="0" fillId="5" borderId="0" xfId="0" applyFont="1" applyFill="1"/>
    <xf numFmtId="4" fontId="5" fillId="6" borderId="0" xfId="0" applyNumberFormat="1" applyFont="1" applyFill="1" applyBorder="1"/>
    <xf numFmtId="0" fontId="5" fillId="6" borderId="0" xfId="0" applyFont="1" applyFill="1" applyBorder="1"/>
    <xf numFmtId="2" fontId="5" fillId="6" borderId="0" xfId="0" applyNumberFormat="1" applyFont="1" applyFill="1" applyBorder="1"/>
    <xf numFmtId="0" fontId="5" fillId="6" borderId="0" xfId="0" applyFont="1" applyFill="1"/>
    <xf numFmtId="2" fontId="26" fillId="3" borderId="0" xfId="0" applyNumberFormat="1" applyFont="1" applyFill="1" applyBorder="1"/>
    <xf numFmtId="0" fontId="26" fillId="2" borderId="0" xfId="0" applyFont="1" applyFill="1" applyBorder="1"/>
    <xf numFmtId="2" fontId="26" fillId="2" borderId="0" xfId="0" applyNumberFormat="1" applyFont="1" applyFill="1" applyBorder="1"/>
    <xf numFmtId="4" fontId="27" fillId="2" borderId="0" xfId="0" applyNumberFormat="1" applyFont="1" applyFill="1" applyBorder="1"/>
    <xf numFmtId="4" fontId="28" fillId="2" borderId="0" xfId="0" applyNumberFormat="1" applyFont="1" applyFill="1"/>
    <xf numFmtId="0" fontId="16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2" fillId="2" borderId="9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4" fontId="12" fillId="2" borderId="1" xfId="3" applyNumberFormat="1" applyFont="1" applyFill="1" applyBorder="1" applyAlignment="1">
      <alignment horizontal="center" vertical="center" wrapText="1"/>
    </xf>
    <xf numFmtId="4" fontId="5" fillId="2" borderId="1" xfId="3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/>
    <xf numFmtId="0" fontId="0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1" xfId="0" applyFont="1" applyFill="1" applyBorder="1" applyAlignment="1"/>
    <xf numFmtId="0" fontId="12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0" fillId="2" borderId="5" xfId="0" applyFill="1" applyBorder="1" applyAlignment="1"/>
    <xf numFmtId="0" fontId="12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5" fillId="2" borderId="8" xfId="0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21" fillId="2" borderId="0" xfId="0" applyFont="1" applyFill="1" applyBorder="1" applyAlignment="1">
      <alignment wrapText="1"/>
    </xf>
    <xf numFmtId="0" fontId="0" fillId="2" borderId="0" xfId="0" applyFill="1" applyBorder="1" applyAlignment="1"/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9">
    <cellStyle name="Обычный" xfId="0" builtinId="0"/>
    <cellStyle name="Обычный 10" xfId="3"/>
    <cellStyle name="Обычный 2" xfId="1"/>
    <cellStyle name="Обычный 2 2" xfId="5"/>
    <cellStyle name="Обычный 2 3" xfId="6"/>
    <cellStyle name="Обычный 2 4" xfId="8"/>
    <cellStyle name="Обычный 3" xfId="4"/>
    <cellStyle name="Финансовый 2" xfId="2"/>
    <cellStyle name="Финансовый 3" xfId="7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81;&#1103;/&#1052;&#1059;&#1053;&#1048;&#1062;&#1048;&#1055;&#1040;&#1051;&#1068;&#1053;&#1067;&#1045;%20&#1055;&#1056;&#1054;&#1043;&#1056;&#1040;&#1052;&#1052;&#1067;%202017/&#1056;&#1072;&#1079;&#1074;&#1080;&#1090;&#1080;&#1077;%20&#1082;&#1091;&#1083;&#1100;&#1090;&#1091;&#1088;&#1099;/&#1054;&#1090;&#1095;&#1077;&#1090;%20I%20&#1082;&#1074;&#1072;&#1088;&#1090;&#1072;&#1083;/2104/&#1086;&#1090;&#1095;&#1077;&#1090;%20&#1082;&#1091;&#1083;&#1100;&#1090;&#1091;&#1088;&#1072;%201%20&#1082;&#1074;&#1072;&#1088;&#1090;&#1072;&#1083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/>
      <sheetData sheetId="1">
        <row r="59">
          <cell r="A59" t="str">
            <v>Основное мероприятие 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492"/>
  <sheetViews>
    <sheetView tabSelected="1" view="pageBreakPreview" topLeftCell="C1" zoomScale="90" zoomScaleNormal="100" zoomScaleSheetLayoutView="90" zoomScalePageLayoutView="89" workbookViewId="0">
      <pane ySplit="1" topLeftCell="A2" activePane="bottomLeft" state="frozen"/>
      <selection pane="bottomLeft" activeCell="I303" sqref="I303:J303"/>
    </sheetView>
  </sheetViews>
  <sheetFormatPr defaultRowHeight="12.75" x14ac:dyDescent="0.2"/>
  <cols>
    <col min="1" max="1" width="18.28515625" style="6" customWidth="1"/>
    <col min="2" max="2" width="59.42578125" style="6" customWidth="1"/>
    <col min="3" max="3" width="24.140625" style="6" customWidth="1"/>
    <col min="4" max="4" width="21.42578125" style="6" customWidth="1"/>
    <col min="5" max="5" width="16.140625" style="21" customWidth="1"/>
    <col min="6" max="6" width="24.85546875" style="6" customWidth="1"/>
    <col min="7" max="7" width="19.42578125" style="6" customWidth="1"/>
    <col min="8" max="8" width="21.7109375" style="6" customWidth="1"/>
    <col min="9" max="9" width="14.42578125" style="6" customWidth="1"/>
    <col min="10" max="10" width="15" style="6" customWidth="1"/>
    <col min="11" max="11" width="19.7109375" style="6" customWidth="1"/>
    <col min="12" max="12" width="21.42578125" style="6" customWidth="1"/>
    <col min="13" max="13" width="12.42578125" style="6" bestFit="1" customWidth="1"/>
    <col min="14" max="14" width="14.42578125" style="6" bestFit="1" customWidth="1"/>
    <col min="15" max="15" width="15.7109375" style="6" customWidth="1"/>
    <col min="16" max="16384" width="9.140625" style="6"/>
  </cols>
  <sheetData>
    <row r="1" spans="1:13" ht="18.75" x14ac:dyDescent="0.3">
      <c r="A1" s="26"/>
      <c r="B1" s="27"/>
      <c r="C1" s="22"/>
      <c r="D1" s="22"/>
      <c r="E1" s="19"/>
      <c r="F1" s="22"/>
      <c r="G1" s="22"/>
      <c r="H1" s="22"/>
      <c r="I1" s="143" t="s">
        <v>118</v>
      </c>
      <c r="J1" s="144"/>
    </row>
    <row r="2" spans="1:13" ht="18.75" x14ac:dyDescent="0.3">
      <c r="A2" s="26"/>
      <c r="B2" s="27"/>
      <c r="C2" s="28"/>
      <c r="D2" s="28"/>
      <c r="E2" s="19"/>
      <c r="F2" s="28"/>
      <c r="G2" s="28"/>
      <c r="H2" s="28"/>
      <c r="I2" s="22"/>
      <c r="J2" s="22"/>
    </row>
    <row r="3" spans="1:13" s="5" customFormat="1" ht="57" customHeight="1" x14ac:dyDescent="0.2">
      <c r="A3" s="148" t="s">
        <v>131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3" ht="18.75" customHeight="1" x14ac:dyDescent="0.2">
      <c r="A4" s="29"/>
      <c r="B4" s="30"/>
      <c r="C4" s="31"/>
      <c r="D4" s="31"/>
      <c r="E4" s="20"/>
      <c r="F4" s="31"/>
      <c r="G4" s="31"/>
      <c r="H4" s="31"/>
      <c r="I4" s="31"/>
      <c r="J4" s="23"/>
    </row>
    <row r="5" spans="1:13" ht="24.75" customHeight="1" x14ac:dyDescent="0.2">
      <c r="A5" s="104" t="s">
        <v>3</v>
      </c>
      <c r="B5" s="103" t="s">
        <v>15</v>
      </c>
      <c r="C5" s="104" t="s">
        <v>7</v>
      </c>
      <c r="D5" s="104" t="s">
        <v>22</v>
      </c>
      <c r="E5" s="104"/>
      <c r="F5" s="104"/>
      <c r="G5" s="139"/>
      <c r="H5" s="139"/>
      <c r="I5" s="139"/>
      <c r="J5" s="139"/>
    </row>
    <row r="6" spans="1:13" ht="24.75" customHeight="1" x14ac:dyDescent="0.2">
      <c r="A6" s="104"/>
      <c r="B6" s="103"/>
      <c r="C6" s="104"/>
      <c r="D6" s="104" t="s">
        <v>14</v>
      </c>
      <c r="E6" s="104" t="s">
        <v>16</v>
      </c>
      <c r="F6" s="116"/>
      <c r="G6" s="116"/>
      <c r="H6" s="104" t="s">
        <v>66</v>
      </c>
      <c r="I6" s="104" t="s">
        <v>17</v>
      </c>
      <c r="J6" s="104" t="s">
        <v>18</v>
      </c>
    </row>
    <row r="7" spans="1:13" ht="13.5" customHeight="1" x14ac:dyDescent="0.2">
      <c r="A7" s="104"/>
      <c r="B7" s="103"/>
      <c r="C7" s="104"/>
      <c r="D7" s="104"/>
      <c r="E7" s="146" t="s">
        <v>19</v>
      </c>
      <c r="F7" s="104" t="s">
        <v>0</v>
      </c>
      <c r="G7" s="116"/>
      <c r="H7" s="104"/>
      <c r="I7" s="104"/>
      <c r="J7" s="104"/>
    </row>
    <row r="8" spans="1:13" s="15" customFormat="1" ht="55.5" customHeight="1" x14ac:dyDescent="0.2">
      <c r="A8" s="104"/>
      <c r="B8" s="103"/>
      <c r="C8" s="104"/>
      <c r="D8" s="116"/>
      <c r="E8" s="147"/>
      <c r="F8" s="84" t="s">
        <v>21</v>
      </c>
      <c r="G8" s="84" t="s">
        <v>20</v>
      </c>
      <c r="H8" s="139"/>
      <c r="I8" s="139"/>
      <c r="J8" s="139"/>
      <c r="K8" s="16"/>
    </row>
    <row r="9" spans="1:13" s="15" customFormat="1" ht="12.75" customHeight="1" x14ac:dyDescent="0.2">
      <c r="A9" s="84">
        <v>1</v>
      </c>
      <c r="B9" s="83">
        <v>2</v>
      </c>
      <c r="C9" s="84">
        <v>3</v>
      </c>
      <c r="D9" s="84">
        <v>4</v>
      </c>
      <c r="E9" s="85">
        <v>5</v>
      </c>
      <c r="F9" s="84">
        <v>6</v>
      </c>
      <c r="G9" s="84">
        <v>7</v>
      </c>
      <c r="H9" s="84">
        <v>8</v>
      </c>
      <c r="I9" s="84">
        <v>9</v>
      </c>
      <c r="J9" s="84">
        <v>10</v>
      </c>
      <c r="K9" s="16"/>
    </row>
    <row r="10" spans="1:13" s="15" customFormat="1" ht="18" customHeight="1" x14ac:dyDescent="0.25">
      <c r="A10" s="117"/>
      <c r="B10" s="117" t="s">
        <v>39</v>
      </c>
      <c r="C10" s="51" t="s">
        <v>6</v>
      </c>
      <c r="D10" s="52">
        <f>D16+D47+D113+D184+D210+D226+D242+D268+D294+D325+D351+D382+D398+D444+D460</f>
        <v>38795237.939999998</v>
      </c>
      <c r="E10" s="88">
        <f>E16+E47+E113+E184+E210+E226+E242+E268+E294+E325+E351+E382+E398+E444+E460</f>
        <v>39826863.593049988</v>
      </c>
      <c r="F10" s="52">
        <f>F16+F47+F113+F184+F210+F226+F242+F268+F294+F325+F382+F398+F444+F460</f>
        <v>36300958.14305</v>
      </c>
      <c r="G10" s="88">
        <f>G14</f>
        <v>3525905.45</v>
      </c>
      <c r="H10" s="52">
        <f t="shared" ref="H10" si="0">SUM(H11:H14)</f>
        <v>20708588.700780004</v>
      </c>
      <c r="I10" s="53">
        <f>SUM(H10/D10)*100</f>
        <v>53.379202707320751</v>
      </c>
      <c r="J10" s="54">
        <f>SUM(H10/E10)*100</f>
        <v>51.996534079057554</v>
      </c>
      <c r="K10" s="49"/>
      <c r="L10" s="14"/>
    </row>
    <row r="11" spans="1:13" s="5" customFormat="1" ht="15.75" x14ac:dyDescent="0.2">
      <c r="A11" s="117"/>
      <c r="B11" s="117"/>
      <c r="C11" s="55" t="s">
        <v>8</v>
      </c>
      <c r="D11" s="52">
        <f>D17+D48+D185+D269+D399+D461+D114</f>
        <v>2705408.67</v>
      </c>
      <c r="E11" s="88">
        <f>E17+E48+E114+E185+E269+E399+E461</f>
        <v>3078389.5079999999</v>
      </c>
      <c r="F11" s="52">
        <f>F17+F48+F114+F185+F269+F399+F461</f>
        <v>3078389.5079999999</v>
      </c>
      <c r="G11" s="52" t="s">
        <v>26</v>
      </c>
      <c r="H11" s="52">
        <f>SUM(H17,H48,H114,H185,H211,H227,H243,H269,H295,H326,H352,H383,H399,H445,H461)</f>
        <v>1679375.48728</v>
      </c>
      <c r="I11" s="53">
        <f t="shared" ref="I11:I14" si="1">SUM(H11/D11)*100</f>
        <v>62.074743305971595</v>
      </c>
      <c r="J11" s="54">
        <f t="shared" ref="J11:J14" si="2">SUM(H11/E11)*100</f>
        <v>54.5537035815547</v>
      </c>
      <c r="K11" s="50"/>
    </row>
    <row r="12" spans="1:13" s="5" customFormat="1" ht="18" customHeight="1" x14ac:dyDescent="0.2">
      <c r="A12" s="117"/>
      <c r="B12" s="117"/>
      <c r="C12" s="56" t="s">
        <v>5</v>
      </c>
      <c r="D12" s="52">
        <f>D18+D49+D115+D186+D244+D270+D327+D400+D462</f>
        <v>20485551.269999996</v>
      </c>
      <c r="E12" s="88">
        <f>E18+E49+E115+E186+E228+E244+E270+E327+E384+E400+E462</f>
        <v>21028137.047620002</v>
      </c>
      <c r="F12" s="88">
        <f>F18+F49+F115+F186+F228+F244+F270+F327+F384+F400+F462</f>
        <v>21028137.047620002</v>
      </c>
      <c r="G12" s="52" t="s">
        <v>26</v>
      </c>
      <c r="H12" s="52">
        <f>SUM(H18,H49,H115,H186,H212,H228,H244,H270,H296,H327,H353,H384,H400,H446,H462)</f>
        <v>9683497.9248600006</v>
      </c>
      <c r="I12" s="53">
        <f t="shared" si="1"/>
        <v>47.269891823906981</v>
      </c>
      <c r="J12" s="54">
        <f t="shared" si="2"/>
        <v>46.050194094374106</v>
      </c>
      <c r="K12" s="4"/>
    </row>
    <row r="13" spans="1:13" ht="27" customHeight="1" x14ac:dyDescent="0.2">
      <c r="A13" s="117"/>
      <c r="B13" s="117"/>
      <c r="C13" s="56" t="s">
        <v>12</v>
      </c>
      <c r="D13" s="52">
        <f>D19+D50+D116+D187+D213+D229+D245+D271+D297+D328+D385+D401+D447+D463</f>
        <v>12210125.090000002</v>
      </c>
      <c r="E13" s="88">
        <f>E19+E50+E116+E187+E213+E229+E245+E271+E297+E328+E385+E401+E447+E463</f>
        <v>12193731.587430002</v>
      </c>
      <c r="F13" s="52">
        <f>F19+F50+F116+F187+F213+F229+F245+F271+F297+F328+F385+F401+F447+F463</f>
        <v>12193731.587430002</v>
      </c>
      <c r="G13" s="52" t="s">
        <v>26</v>
      </c>
      <c r="H13" s="52">
        <f>SUM(H19,H50,H116,H187,H213,H229,H245,H271,H297,H328,H354,H385,H401,H447,H463)</f>
        <v>7833127.7586400006</v>
      </c>
      <c r="I13" s="53">
        <f t="shared" si="1"/>
        <v>64.152723259610767</v>
      </c>
      <c r="J13" s="54">
        <f t="shared" si="2"/>
        <v>64.238971495115067</v>
      </c>
      <c r="K13" s="25"/>
    </row>
    <row r="14" spans="1:13" ht="25.5" customHeight="1" x14ac:dyDescent="0.2">
      <c r="A14" s="117"/>
      <c r="B14" s="117"/>
      <c r="C14" s="56" t="s">
        <v>11</v>
      </c>
      <c r="D14" s="52">
        <f>SUM(D20,D51,D188,D246,D272,D329,D355)</f>
        <v>3358081.06</v>
      </c>
      <c r="E14" s="52">
        <f>E20+E51+E188+E246+E272+E329+E355</f>
        <v>3525905.45</v>
      </c>
      <c r="F14" s="52" t="s">
        <v>26</v>
      </c>
      <c r="G14" s="52">
        <f>G20+G51+G188+G246+G272+G329+G355</f>
        <v>3525905.45</v>
      </c>
      <c r="H14" s="52">
        <f>SUM(H20,H51,H117,H188,H214,H230,H246,H272,H298,H329,H355,H386,H402,H448,H464)</f>
        <v>1512587.53</v>
      </c>
      <c r="I14" s="53">
        <f t="shared" si="1"/>
        <v>45.043210779432464</v>
      </c>
      <c r="J14" s="54">
        <f t="shared" si="2"/>
        <v>42.899265208600532</v>
      </c>
      <c r="K14" s="8"/>
    </row>
    <row r="15" spans="1:13" s="5" customFormat="1" ht="15.75" x14ac:dyDescent="0.2">
      <c r="A15" s="105" t="s">
        <v>0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7"/>
    </row>
    <row r="16" spans="1:13" s="1" customFormat="1" ht="18" customHeight="1" x14ac:dyDescent="0.25">
      <c r="A16" s="133" t="s">
        <v>10</v>
      </c>
      <c r="B16" s="138" t="s">
        <v>42</v>
      </c>
      <c r="C16" s="55" t="s">
        <v>6</v>
      </c>
      <c r="D16" s="52">
        <f>SUM(D17:D20)</f>
        <v>19474532.5</v>
      </c>
      <c r="E16" s="52">
        <f>SUM(E17:E20)</f>
        <v>21346641.260000002</v>
      </c>
      <c r="F16" s="52">
        <f>SUM(F17:F19)</f>
        <v>19757394.16</v>
      </c>
      <c r="G16" s="52">
        <f>G20</f>
        <v>1589247.0999999999</v>
      </c>
      <c r="H16" s="52">
        <f>SUM(H17:H20)</f>
        <v>11232617.610000003</v>
      </c>
      <c r="I16" s="57">
        <f>H16/D16*100</f>
        <v>57.678496826560554</v>
      </c>
      <c r="J16" s="57">
        <f>H16/E16*100</f>
        <v>52.620070170233433</v>
      </c>
      <c r="K16" s="2"/>
      <c r="L16" s="3"/>
      <c r="M16" s="48"/>
    </row>
    <row r="17" spans="1:13" s="1" customFormat="1" ht="15.75" x14ac:dyDescent="0.25">
      <c r="A17" s="133"/>
      <c r="B17" s="138"/>
      <c r="C17" s="55" t="s">
        <v>8</v>
      </c>
      <c r="D17" s="52">
        <f>SUM(D23,D28,D33,D38,D43)</f>
        <v>2187306.12</v>
      </c>
      <c r="E17" s="52">
        <f t="shared" ref="E17:H17" si="3">SUM(E23,E28,E33,E38,E43)</f>
        <v>2565894.35</v>
      </c>
      <c r="F17" s="52">
        <f>SUM(F23,F28,F33,F38,F43)</f>
        <v>2565894.35</v>
      </c>
      <c r="G17" s="52" t="s">
        <v>26</v>
      </c>
      <c r="H17" s="52">
        <f t="shared" si="3"/>
        <v>1293320.24</v>
      </c>
      <c r="I17" s="57">
        <f>H17/D17*100</f>
        <v>59.128451576773344</v>
      </c>
      <c r="J17" s="57">
        <f>H17/E17*100</f>
        <v>50.404267034611152</v>
      </c>
      <c r="K17" s="2"/>
      <c r="L17" s="3"/>
      <c r="M17" s="3"/>
    </row>
    <row r="18" spans="1:13" s="1" customFormat="1" ht="23.25" customHeight="1" x14ac:dyDescent="0.25">
      <c r="A18" s="133"/>
      <c r="B18" s="138"/>
      <c r="C18" s="55" t="s">
        <v>5</v>
      </c>
      <c r="D18" s="52">
        <f t="shared" ref="D18:H20" si="4">SUM(D24,D29,D34,D39,D44)</f>
        <v>10427850.059999999</v>
      </c>
      <c r="E18" s="52">
        <f>SUM(E24,E29,E34,E39,E44)</f>
        <v>11551944.139999999</v>
      </c>
      <c r="F18" s="52">
        <f t="shared" si="4"/>
        <v>11551944.139999999</v>
      </c>
      <c r="G18" s="52" t="s">
        <v>26</v>
      </c>
      <c r="H18" s="52">
        <f t="shared" si="4"/>
        <v>5841850.0000000009</v>
      </c>
      <c r="I18" s="57">
        <v>17.803775415397684</v>
      </c>
      <c r="J18" s="57">
        <v>18.488793381494418</v>
      </c>
      <c r="K18" s="3"/>
      <c r="L18" s="3"/>
    </row>
    <row r="19" spans="1:13" s="1" customFormat="1" ht="25.5" customHeight="1" x14ac:dyDescent="0.25">
      <c r="A19" s="133"/>
      <c r="B19" s="138"/>
      <c r="C19" s="55" t="s">
        <v>12</v>
      </c>
      <c r="D19" s="52">
        <f t="shared" si="4"/>
        <v>5427333.9299999997</v>
      </c>
      <c r="E19" s="52">
        <f t="shared" si="4"/>
        <v>5639555.6700000009</v>
      </c>
      <c r="F19" s="52">
        <f t="shared" si="4"/>
        <v>5639555.6700000009</v>
      </c>
      <c r="G19" s="52" t="s">
        <v>26</v>
      </c>
      <c r="H19" s="52">
        <f t="shared" si="4"/>
        <v>3358937.66</v>
      </c>
      <c r="I19" s="57">
        <f>H19/D19*100</f>
        <v>61.889275716631651</v>
      </c>
      <c r="J19" s="57">
        <f>H19/E19*100</f>
        <v>59.560324545922953</v>
      </c>
      <c r="K19" s="2"/>
      <c r="L19" s="3"/>
    </row>
    <row r="20" spans="1:13" s="1" customFormat="1" ht="25.5" customHeight="1" x14ac:dyDescent="0.25">
      <c r="A20" s="133"/>
      <c r="B20" s="138"/>
      <c r="C20" s="55" t="s">
        <v>11</v>
      </c>
      <c r="D20" s="52">
        <f t="shared" si="4"/>
        <v>1432042.3900000001</v>
      </c>
      <c r="E20" s="52">
        <f t="shared" si="4"/>
        <v>1589247.0999999999</v>
      </c>
      <c r="F20" s="52" t="s">
        <v>26</v>
      </c>
      <c r="G20" s="52">
        <f t="shared" si="4"/>
        <v>1589247.0999999999</v>
      </c>
      <c r="H20" s="52">
        <f>SUM(H26,H31,H36,H41,H46)</f>
        <v>738509.71000000008</v>
      </c>
      <c r="I20" s="57">
        <f>H20/D20*100</f>
        <v>51.570380538805139</v>
      </c>
      <c r="J20" s="57">
        <f>H20/E20*100</f>
        <v>46.469155740476111</v>
      </c>
      <c r="K20" s="2"/>
      <c r="L20" s="3"/>
      <c r="M20" s="3"/>
    </row>
    <row r="21" spans="1:13" s="1" customFormat="1" ht="12" customHeight="1" x14ac:dyDescent="0.25">
      <c r="A21" s="118" t="s">
        <v>0</v>
      </c>
      <c r="B21" s="118"/>
      <c r="C21" s="118"/>
      <c r="D21" s="118"/>
      <c r="E21" s="118"/>
      <c r="F21" s="118"/>
      <c r="G21" s="118"/>
      <c r="H21" s="118"/>
      <c r="I21" s="119"/>
      <c r="J21" s="119"/>
    </row>
    <row r="22" spans="1:13" s="1" customFormat="1" ht="15.75" x14ac:dyDescent="0.25">
      <c r="A22" s="104" t="s">
        <v>1</v>
      </c>
      <c r="B22" s="134" t="s">
        <v>43</v>
      </c>
      <c r="C22" s="58" t="s">
        <v>6</v>
      </c>
      <c r="D22" s="52">
        <f>SUM(D23:D26)</f>
        <v>6816683.29</v>
      </c>
      <c r="E22" s="52">
        <f>SUM(E23:E26)</f>
        <v>6930441.5999999996</v>
      </c>
      <c r="F22" s="52">
        <f>SUM(F23:F25)</f>
        <v>5760625.1600000001</v>
      </c>
      <c r="G22" s="59">
        <f>G26</f>
        <v>1169816.44</v>
      </c>
      <c r="H22" s="52">
        <f>SUM(H23:H26)</f>
        <v>4308052.0200000005</v>
      </c>
      <c r="I22" s="57">
        <f t="shared" ref="I22:I32" si="5">H22/D22*100</f>
        <v>63.198653021182103</v>
      </c>
      <c r="J22" s="57">
        <f t="shared" ref="J22:J32" si="6">H22/E22*100</f>
        <v>62.161291713359226</v>
      </c>
      <c r="K22" s="2"/>
    </row>
    <row r="23" spans="1:13" s="1" customFormat="1" ht="15.75" x14ac:dyDescent="0.25">
      <c r="A23" s="104"/>
      <c r="B23" s="134"/>
      <c r="C23" s="58" t="s">
        <v>8</v>
      </c>
      <c r="D23" s="59" t="s">
        <v>26</v>
      </c>
      <c r="E23" s="59" t="s">
        <v>26</v>
      </c>
      <c r="F23" s="59" t="s">
        <v>26</v>
      </c>
      <c r="G23" s="59" t="s">
        <v>26</v>
      </c>
      <c r="H23" s="59" t="s">
        <v>26</v>
      </c>
      <c r="I23" s="60" t="s">
        <v>26</v>
      </c>
      <c r="J23" s="60" t="s">
        <v>26</v>
      </c>
      <c r="K23" s="2"/>
      <c r="L23" s="3"/>
      <c r="M23" s="3"/>
    </row>
    <row r="24" spans="1:13" s="1" customFormat="1" ht="15.75" x14ac:dyDescent="0.25">
      <c r="A24" s="104"/>
      <c r="B24" s="134"/>
      <c r="C24" s="58" t="s">
        <v>5</v>
      </c>
      <c r="D24" s="59">
        <v>3435301.36</v>
      </c>
      <c r="E24" s="59">
        <v>3484876.56</v>
      </c>
      <c r="F24" s="59">
        <v>3484876.56</v>
      </c>
      <c r="G24" s="59" t="s">
        <v>26</v>
      </c>
      <c r="H24" s="59">
        <v>2174441.2200000002</v>
      </c>
      <c r="I24" s="60">
        <f t="shared" si="5"/>
        <v>63.296956864360808</v>
      </c>
      <c r="J24" s="60">
        <f t="shared" si="6"/>
        <v>62.396506233781778</v>
      </c>
      <c r="K24" s="2"/>
    </row>
    <row r="25" spans="1:13" s="1" customFormat="1" ht="15.75" customHeight="1" x14ac:dyDescent="0.25">
      <c r="A25" s="104"/>
      <c r="B25" s="134"/>
      <c r="C25" s="58" t="s">
        <v>12</v>
      </c>
      <c r="D25" s="59">
        <v>2328547.6</v>
      </c>
      <c r="E25" s="59">
        <v>2275748.6</v>
      </c>
      <c r="F25" s="59">
        <v>2275748.6</v>
      </c>
      <c r="G25" s="59" t="s">
        <v>26</v>
      </c>
      <c r="H25" s="59">
        <v>1616769.27</v>
      </c>
      <c r="I25" s="60">
        <f t="shared" si="5"/>
        <v>69.432519653023192</v>
      </c>
      <c r="J25" s="60">
        <f t="shared" si="6"/>
        <v>71.043403915529154</v>
      </c>
      <c r="K25" s="2"/>
    </row>
    <row r="26" spans="1:13" s="1" customFormat="1" ht="15.75" x14ac:dyDescent="0.25">
      <c r="A26" s="104"/>
      <c r="B26" s="134"/>
      <c r="C26" s="58" t="s">
        <v>11</v>
      </c>
      <c r="D26" s="59">
        <v>1052834.33</v>
      </c>
      <c r="E26" s="59">
        <v>1169816.44</v>
      </c>
      <c r="F26" s="59" t="s">
        <v>26</v>
      </c>
      <c r="G26" s="59">
        <v>1169816.44</v>
      </c>
      <c r="H26" s="59">
        <v>516841.53</v>
      </c>
      <c r="I26" s="60">
        <f t="shared" si="5"/>
        <v>49.090489858931555</v>
      </c>
      <c r="J26" s="60">
        <f t="shared" si="6"/>
        <v>44.181421317689811</v>
      </c>
      <c r="K26" s="3"/>
    </row>
    <row r="27" spans="1:13" s="1" customFormat="1" ht="20.25" customHeight="1" x14ac:dyDescent="0.25">
      <c r="A27" s="104" t="s">
        <v>2</v>
      </c>
      <c r="B27" s="134" t="s">
        <v>44</v>
      </c>
      <c r="C27" s="58" t="s">
        <v>6</v>
      </c>
      <c r="D27" s="52">
        <f>SUM(D28:D31)</f>
        <v>12323267.42</v>
      </c>
      <c r="E27" s="52">
        <f>SUM(E28:E31)</f>
        <v>14045805.41</v>
      </c>
      <c r="F27" s="52">
        <f>SUM(F28:F30)</f>
        <v>13716452.75</v>
      </c>
      <c r="G27" s="52">
        <f>G31</f>
        <v>329352.65999999997</v>
      </c>
      <c r="H27" s="52">
        <f>SUM(H28:H31)</f>
        <v>6661754.0599999996</v>
      </c>
      <c r="I27" s="57">
        <f t="shared" si="5"/>
        <v>54.058342101611224</v>
      </c>
      <c r="J27" s="57">
        <f t="shared" si="6"/>
        <v>47.428779379622625</v>
      </c>
      <c r="K27" s="2"/>
      <c r="M27" s="3"/>
    </row>
    <row r="28" spans="1:13" s="1" customFormat="1" ht="15.75" x14ac:dyDescent="0.25">
      <c r="A28" s="104"/>
      <c r="B28" s="134"/>
      <c r="C28" s="58" t="s">
        <v>8</v>
      </c>
      <c r="D28" s="59">
        <v>2187306.12</v>
      </c>
      <c r="E28" s="59">
        <v>2565894.35</v>
      </c>
      <c r="F28" s="59">
        <v>2565894.35</v>
      </c>
      <c r="G28" s="59" t="s">
        <v>26</v>
      </c>
      <c r="H28" s="59">
        <v>1293320.24</v>
      </c>
      <c r="I28" s="60">
        <f>H28/D28*100</f>
        <v>59.128451576773344</v>
      </c>
      <c r="J28" s="60">
        <f>H28/E28*100</f>
        <v>50.404267034611152</v>
      </c>
      <c r="K28" s="3"/>
    </row>
    <row r="29" spans="1:13" s="1" customFormat="1" ht="15.75" x14ac:dyDescent="0.25">
      <c r="A29" s="104"/>
      <c r="B29" s="134"/>
      <c r="C29" s="58" t="s">
        <v>5</v>
      </c>
      <c r="D29" s="59">
        <v>6779561.96</v>
      </c>
      <c r="E29" s="59">
        <v>7858125.5300000003</v>
      </c>
      <c r="F29" s="59">
        <v>7858125.5300000003</v>
      </c>
      <c r="G29" s="59" t="s">
        <v>26</v>
      </c>
      <c r="H29" s="59">
        <v>3531638.16</v>
      </c>
      <c r="I29" s="60">
        <f t="shared" si="5"/>
        <v>52.092423977197491</v>
      </c>
      <c r="J29" s="60">
        <f t="shared" si="6"/>
        <v>44.942501192138629</v>
      </c>
      <c r="K29" s="3"/>
      <c r="L29" s="3"/>
    </row>
    <row r="30" spans="1:13" s="1" customFormat="1" ht="15.75" x14ac:dyDescent="0.25">
      <c r="A30" s="104"/>
      <c r="B30" s="134"/>
      <c r="C30" s="58" t="s">
        <v>12</v>
      </c>
      <c r="D30" s="59">
        <v>3054269.28</v>
      </c>
      <c r="E30" s="59">
        <v>3292432.87</v>
      </c>
      <c r="F30" s="59">
        <v>3292432.87</v>
      </c>
      <c r="G30" s="59" t="s">
        <v>26</v>
      </c>
      <c r="H30" s="59">
        <v>1687257.1</v>
      </c>
      <c r="I30" s="60">
        <f t="shared" si="5"/>
        <v>55.242578349214845</v>
      </c>
      <c r="J30" s="60">
        <f t="shared" si="6"/>
        <v>51.246514860605195</v>
      </c>
      <c r="K30" s="3"/>
    </row>
    <row r="31" spans="1:13" s="1" customFormat="1" ht="15.75" x14ac:dyDescent="0.25">
      <c r="A31" s="104"/>
      <c r="B31" s="134"/>
      <c r="C31" s="58" t="s">
        <v>11</v>
      </c>
      <c r="D31" s="59">
        <v>302130.06</v>
      </c>
      <c r="E31" s="59">
        <v>329352.65999999997</v>
      </c>
      <c r="F31" s="59" t="s">
        <v>26</v>
      </c>
      <c r="G31" s="59">
        <v>329352.65999999997</v>
      </c>
      <c r="H31" s="59">
        <v>149538.56</v>
      </c>
      <c r="I31" s="60">
        <f t="shared" si="5"/>
        <v>49.494763943713508</v>
      </c>
      <c r="J31" s="60">
        <f t="shared" si="6"/>
        <v>45.403780859094937</v>
      </c>
      <c r="K31" s="3"/>
    </row>
    <row r="32" spans="1:13" s="1" customFormat="1" ht="17.25" customHeight="1" x14ac:dyDescent="0.25">
      <c r="A32" s="104" t="s">
        <v>45</v>
      </c>
      <c r="B32" s="134" t="s">
        <v>46</v>
      </c>
      <c r="C32" s="58" t="s">
        <v>6</v>
      </c>
      <c r="D32" s="52">
        <f>SUM(D33:D35)</f>
        <v>1998</v>
      </c>
      <c r="E32" s="52">
        <f>SUM(E33:E35)</f>
        <v>25654.7</v>
      </c>
      <c r="F32" s="52">
        <f>F35</f>
        <v>25654.7</v>
      </c>
      <c r="G32" s="52" t="s">
        <v>26</v>
      </c>
      <c r="H32" s="52">
        <f>SUM(H33:H35)</f>
        <v>24010.27</v>
      </c>
      <c r="I32" s="57">
        <f t="shared" si="5"/>
        <v>1201.7152152152153</v>
      </c>
      <c r="J32" s="57">
        <f t="shared" si="6"/>
        <v>93.590141377603317</v>
      </c>
    </row>
    <row r="33" spans="1:12" s="1" customFormat="1" ht="15.75" x14ac:dyDescent="0.25">
      <c r="A33" s="104"/>
      <c r="B33" s="134"/>
      <c r="C33" s="58" t="s">
        <v>8</v>
      </c>
      <c r="D33" s="59" t="s">
        <v>26</v>
      </c>
      <c r="E33" s="59" t="s">
        <v>26</v>
      </c>
      <c r="F33" s="59" t="s">
        <v>26</v>
      </c>
      <c r="G33" s="59" t="s">
        <v>26</v>
      </c>
      <c r="H33" s="59" t="s">
        <v>26</v>
      </c>
      <c r="I33" s="87" t="s">
        <v>26</v>
      </c>
      <c r="J33" s="87" t="s">
        <v>26</v>
      </c>
    </row>
    <row r="34" spans="1:12" s="1" customFormat="1" ht="15.75" x14ac:dyDescent="0.25">
      <c r="A34" s="104"/>
      <c r="B34" s="134"/>
      <c r="C34" s="58" t="s">
        <v>5</v>
      </c>
      <c r="D34" s="59" t="s">
        <v>26</v>
      </c>
      <c r="E34" s="59" t="s">
        <v>26</v>
      </c>
      <c r="F34" s="59" t="s">
        <v>26</v>
      </c>
      <c r="G34" s="59" t="s">
        <v>26</v>
      </c>
      <c r="H34" s="59" t="s">
        <v>26</v>
      </c>
      <c r="I34" s="87" t="s">
        <v>26</v>
      </c>
      <c r="J34" s="87" t="s">
        <v>26</v>
      </c>
    </row>
    <row r="35" spans="1:12" s="1" customFormat="1" ht="15.75" x14ac:dyDescent="0.25">
      <c r="A35" s="104"/>
      <c r="B35" s="134"/>
      <c r="C35" s="58" t="s">
        <v>12</v>
      </c>
      <c r="D35" s="59">
        <v>1998</v>
      </c>
      <c r="E35" s="59">
        <v>25654.7</v>
      </c>
      <c r="F35" s="59">
        <v>25654.7</v>
      </c>
      <c r="G35" s="59" t="s">
        <v>26</v>
      </c>
      <c r="H35" s="59">
        <v>24010.27</v>
      </c>
      <c r="I35" s="60">
        <f>H35/D35*100</f>
        <v>1201.7152152152153</v>
      </c>
      <c r="J35" s="60">
        <f>H35/E35*100</f>
        <v>93.590141377603317</v>
      </c>
    </row>
    <row r="36" spans="1:12" s="1" customFormat="1" ht="16.5" customHeight="1" x14ac:dyDescent="0.25">
      <c r="A36" s="104"/>
      <c r="B36" s="134"/>
      <c r="C36" s="58" t="s">
        <v>11</v>
      </c>
      <c r="D36" s="59" t="s">
        <v>26</v>
      </c>
      <c r="E36" s="59" t="s">
        <v>26</v>
      </c>
      <c r="F36" s="59" t="s">
        <v>26</v>
      </c>
      <c r="G36" s="59" t="s">
        <v>26</v>
      </c>
      <c r="H36" s="59" t="s">
        <v>26</v>
      </c>
      <c r="I36" s="87" t="s">
        <v>26</v>
      </c>
      <c r="J36" s="87" t="s">
        <v>26</v>
      </c>
    </row>
    <row r="37" spans="1:12" s="1" customFormat="1" ht="15" customHeight="1" x14ac:dyDescent="0.25">
      <c r="A37" s="104" t="s">
        <v>13</v>
      </c>
      <c r="B37" s="134" t="s">
        <v>47</v>
      </c>
      <c r="C37" s="58" t="s">
        <v>6</v>
      </c>
      <c r="D37" s="52">
        <f>SUM(D39:D41)</f>
        <v>191066.09</v>
      </c>
      <c r="E37" s="52">
        <f>SUM(E39:E41)</f>
        <v>203221.85</v>
      </c>
      <c r="F37" s="52">
        <f>SUM(F38:F40)</f>
        <v>113143.85</v>
      </c>
      <c r="G37" s="52">
        <f>G41</f>
        <v>90078</v>
      </c>
      <c r="H37" s="52">
        <f>SUM(H39:H41)</f>
        <v>136483.53</v>
      </c>
      <c r="I37" s="57">
        <f>H37/D37*100</f>
        <v>71.43262836435288</v>
      </c>
      <c r="J37" s="57">
        <f>H37/E37*100</f>
        <v>67.159869866355422</v>
      </c>
      <c r="K37" s="2"/>
    </row>
    <row r="38" spans="1:12" s="1" customFormat="1" ht="13.5" customHeight="1" x14ac:dyDescent="0.25">
      <c r="A38" s="104"/>
      <c r="B38" s="134"/>
      <c r="C38" s="58" t="s">
        <v>8</v>
      </c>
      <c r="D38" s="59" t="s">
        <v>26</v>
      </c>
      <c r="E38" s="59" t="s">
        <v>26</v>
      </c>
      <c r="F38" s="59" t="s">
        <v>26</v>
      </c>
      <c r="G38" s="59" t="s">
        <v>26</v>
      </c>
      <c r="H38" s="59" t="s">
        <v>26</v>
      </c>
      <c r="I38" s="87" t="s">
        <v>26</v>
      </c>
      <c r="J38" s="87" t="s">
        <v>26</v>
      </c>
    </row>
    <row r="39" spans="1:12" s="1" customFormat="1" ht="15.75" x14ac:dyDescent="0.25">
      <c r="A39" s="104"/>
      <c r="B39" s="134"/>
      <c r="C39" s="58" t="s">
        <v>5</v>
      </c>
      <c r="D39" s="59">
        <v>71469.039999999994</v>
      </c>
      <c r="E39" s="59">
        <v>67424.350000000006</v>
      </c>
      <c r="F39" s="59">
        <v>67424.350000000006</v>
      </c>
      <c r="G39" s="59" t="s">
        <v>26</v>
      </c>
      <c r="H39" s="59">
        <v>33452.89</v>
      </c>
      <c r="I39" s="60">
        <f t="shared" ref="I39:I44" si="7">H39/D39*100</f>
        <v>46.807526727657184</v>
      </c>
      <c r="J39" s="60">
        <f>H39/E39*100</f>
        <v>49.615443085472826</v>
      </c>
    </row>
    <row r="40" spans="1:12" s="1" customFormat="1" ht="15.75" x14ac:dyDescent="0.25">
      <c r="A40" s="104"/>
      <c r="B40" s="134"/>
      <c r="C40" s="58" t="s">
        <v>12</v>
      </c>
      <c r="D40" s="59">
        <v>42519.05</v>
      </c>
      <c r="E40" s="59">
        <v>45719.5</v>
      </c>
      <c r="F40" s="59">
        <v>45719.5</v>
      </c>
      <c r="G40" s="59" t="s">
        <v>26</v>
      </c>
      <c r="H40" s="59">
        <v>30901.02</v>
      </c>
      <c r="I40" s="60">
        <f t="shared" si="7"/>
        <v>72.675706536246693</v>
      </c>
      <c r="J40" s="60">
        <f t="shared" ref="J40:J44" si="8">H40/E40*100</f>
        <v>67.588271962729252</v>
      </c>
    </row>
    <row r="41" spans="1:12" s="1" customFormat="1" ht="16.5" customHeight="1" x14ac:dyDescent="0.25">
      <c r="A41" s="104"/>
      <c r="B41" s="134"/>
      <c r="C41" s="58" t="s">
        <v>11</v>
      </c>
      <c r="D41" s="59">
        <v>77078</v>
      </c>
      <c r="E41" s="59">
        <v>90078</v>
      </c>
      <c r="F41" s="59" t="s">
        <v>26</v>
      </c>
      <c r="G41" s="59">
        <v>90078</v>
      </c>
      <c r="H41" s="59">
        <v>72129.62</v>
      </c>
      <c r="I41" s="60">
        <f t="shared" si="7"/>
        <v>93.580035807882922</v>
      </c>
      <c r="J41" s="60">
        <f t="shared" si="8"/>
        <v>80.074624214569596</v>
      </c>
    </row>
    <row r="42" spans="1:12" s="1" customFormat="1" ht="15" customHeight="1" x14ac:dyDescent="0.25">
      <c r="A42" s="115" t="s">
        <v>9</v>
      </c>
      <c r="B42" s="109" t="s">
        <v>95</v>
      </c>
      <c r="C42" s="58" t="s">
        <v>6</v>
      </c>
      <c r="D42" s="52">
        <f>SUM(D43:D45)</f>
        <v>141517.70000000001</v>
      </c>
      <c r="E42" s="52">
        <f>SUM(E43:E45)</f>
        <v>141517.70000000001</v>
      </c>
      <c r="F42" s="52">
        <f>SUM(F43:F44)</f>
        <v>141517.70000000001</v>
      </c>
      <c r="G42" s="52" t="s">
        <v>26</v>
      </c>
      <c r="H42" s="52">
        <f>SUM(H43:H45)</f>
        <v>102317.73</v>
      </c>
      <c r="I42" s="57">
        <f t="shared" si="7"/>
        <v>72.300305898131455</v>
      </c>
      <c r="J42" s="57">
        <f t="shared" si="8"/>
        <v>72.300305898131455</v>
      </c>
      <c r="K42" s="2"/>
    </row>
    <row r="43" spans="1:12" s="1" customFormat="1" ht="18.75" customHeight="1" x14ac:dyDescent="0.25">
      <c r="A43" s="115"/>
      <c r="B43" s="110"/>
      <c r="C43" s="58" t="s">
        <v>8</v>
      </c>
      <c r="D43" s="59" t="s">
        <v>26</v>
      </c>
      <c r="E43" s="59" t="s">
        <v>26</v>
      </c>
      <c r="F43" s="59" t="s">
        <v>26</v>
      </c>
      <c r="G43" s="59" t="s">
        <v>26</v>
      </c>
      <c r="H43" s="59" t="s">
        <v>26</v>
      </c>
      <c r="I43" s="60" t="s">
        <v>26</v>
      </c>
      <c r="J43" s="60" t="s">
        <v>26</v>
      </c>
      <c r="K43" s="2"/>
    </row>
    <row r="44" spans="1:12" s="1" customFormat="1" ht="13.5" customHeight="1" x14ac:dyDescent="0.25">
      <c r="A44" s="115"/>
      <c r="B44" s="110"/>
      <c r="C44" s="58" t="s">
        <v>5</v>
      </c>
      <c r="D44" s="59">
        <v>141517.70000000001</v>
      </c>
      <c r="E44" s="59">
        <v>141517.70000000001</v>
      </c>
      <c r="F44" s="59">
        <v>141517.70000000001</v>
      </c>
      <c r="G44" s="59" t="s">
        <v>26</v>
      </c>
      <c r="H44" s="59">
        <v>102317.73</v>
      </c>
      <c r="I44" s="60">
        <f t="shared" si="7"/>
        <v>72.300305898131455</v>
      </c>
      <c r="J44" s="60">
        <f t="shared" si="8"/>
        <v>72.300305898131455</v>
      </c>
    </row>
    <row r="45" spans="1:12" s="1" customFormat="1" ht="15" customHeight="1" x14ac:dyDescent="0.25">
      <c r="A45" s="115"/>
      <c r="B45" s="110"/>
      <c r="C45" s="58" t="s">
        <v>12</v>
      </c>
      <c r="D45" s="59" t="s">
        <v>26</v>
      </c>
      <c r="E45" s="87" t="s">
        <v>26</v>
      </c>
      <c r="F45" s="59" t="s">
        <v>26</v>
      </c>
      <c r="G45" s="59" t="s">
        <v>26</v>
      </c>
      <c r="H45" s="59" t="s">
        <v>26</v>
      </c>
      <c r="I45" s="87" t="s">
        <v>26</v>
      </c>
      <c r="J45" s="87" t="s">
        <v>26</v>
      </c>
    </row>
    <row r="46" spans="1:12" s="1" customFormat="1" ht="15" customHeight="1" x14ac:dyDescent="0.25">
      <c r="A46" s="115"/>
      <c r="B46" s="111"/>
      <c r="C46" s="58" t="s">
        <v>11</v>
      </c>
      <c r="D46" s="84" t="s">
        <v>26</v>
      </c>
      <c r="E46" s="87" t="s">
        <v>26</v>
      </c>
      <c r="F46" s="84" t="s">
        <v>26</v>
      </c>
      <c r="G46" s="84" t="s">
        <v>26</v>
      </c>
      <c r="H46" s="84" t="s">
        <v>26</v>
      </c>
      <c r="I46" s="87" t="s">
        <v>26</v>
      </c>
      <c r="J46" s="87" t="s">
        <v>26</v>
      </c>
    </row>
    <row r="47" spans="1:12" s="1" customFormat="1" ht="21" customHeight="1" x14ac:dyDescent="0.25">
      <c r="A47" s="133" t="s">
        <v>10</v>
      </c>
      <c r="B47" s="138" t="s">
        <v>67</v>
      </c>
      <c r="C47" s="61" t="s">
        <v>6</v>
      </c>
      <c r="D47" s="52">
        <f>SUM(D48:D51)</f>
        <v>495490.84</v>
      </c>
      <c r="E47" s="52">
        <f t="shared" ref="E47:G47" si="9">SUM(E48:E51)</f>
        <v>440788.75000000006</v>
      </c>
      <c r="F47" s="52">
        <f t="shared" si="9"/>
        <v>407861.44000000006</v>
      </c>
      <c r="G47" s="52">
        <f t="shared" si="9"/>
        <v>32927.31</v>
      </c>
      <c r="H47" s="52">
        <f>SUM(H48:H51)</f>
        <v>341892.89</v>
      </c>
      <c r="I47" s="57">
        <f>H47/D47*100</f>
        <v>69.000849743256609</v>
      </c>
      <c r="J47" s="57">
        <f>H47/E47*100</f>
        <v>77.563887463098808</v>
      </c>
      <c r="K47" s="2"/>
      <c r="L47" s="2"/>
    </row>
    <row r="48" spans="1:12" s="33" customFormat="1" ht="15.75" x14ac:dyDescent="0.25">
      <c r="A48" s="133"/>
      <c r="B48" s="138"/>
      <c r="C48" s="61" t="s">
        <v>8</v>
      </c>
      <c r="D48" s="52">
        <f>D54+D94+D99</f>
        <v>86744.78</v>
      </c>
      <c r="E48" s="52">
        <f t="shared" ref="E48:F48" si="10">E54+E94+E99</f>
        <v>81137.41</v>
      </c>
      <c r="F48" s="52">
        <f t="shared" si="10"/>
        <v>81137.41</v>
      </c>
      <c r="G48" s="52" t="s">
        <v>26</v>
      </c>
      <c r="H48" s="52">
        <f>SUM(H54,H99)</f>
        <v>65149.34</v>
      </c>
      <c r="I48" s="57">
        <f>H48/D48*100</f>
        <v>75.104623010168453</v>
      </c>
      <c r="J48" s="57">
        <f>H48/E48*100</f>
        <v>80.295069808119337</v>
      </c>
      <c r="K48" s="2"/>
      <c r="L48" s="32"/>
    </row>
    <row r="49" spans="1:15" s="33" customFormat="1" ht="18.75" customHeight="1" x14ac:dyDescent="0.25">
      <c r="A49" s="133"/>
      <c r="B49" s="138"/>
      <c r="C49" s="61" t="s">
        <v>5</v>
      </c>
      <c r="D49" s="52">
        <f>D55+D70+D100+D110</f>
        <v>178104.5</v>
      </c>
      <c r="E49" s="52">
        <f t="shared" ref="E49:F49" si="11">E55+E70+E100+E110</f>
        <v>138053.58000000002</v>
      </c>
      <c r="F49" s="52">
        <f t="shared" si="11"/>
        <v>138053.58000000002</v>
      </c>
      <c r="G49" s="52" t="s">
        <v>26</v>
      </c>
      <c r="H49" s="52">
        <f>SUM(H55,H70,H100)</f>
        <v>78746.97</v>
      </c>
      <c r="I49" s="57">
        <f>H49/E49*100</f>
        <v>57.040874999402405</v>
      </c>
      <c r="J49" s="57">
        <f>H49/E49*100</f>
        <v>57.040874999402405</v>
      </c>
      <c r="K49" s="3"/>
      <c r="L49" s="34"/>
    </row>
    <row r="50" spans="1:15" s="33" customFormat="1" ht="24.75" customHeight="1" x14ac:dyDescent="0.25">
      <c r="A50" s="133"/>
      <c r="B50" s="138"/>
      <c r="C50" s="61" t="s">
        <v>12</v>
      </c>
      <c r="D50" s="52">
        <f>D56+D61+D66+D71+D86+D91+D101+D111</f>
        <v>197714.25</v>
      </c>
      <c r="E50" s="52">
        <f t="shared" ref="E50:F50" si="12">E56+E61+E66+E71+E86+E91+E101+E111</f>
        <v>188670.45</v>
      </c>
      <c r="F50" s="52">
        <f t="shared" si="12"/>
        <v>188670.45</v>
      </c>
      <c r="G50" s="52" t="s">
        <v>26</v>
      </c>
      <c r="H50" s="52">
        <f>SUM(H56,H61,H66,H71,H86,H91,H101,H106,H76,H111)</f>
        <v>123395.34</v>
      </c>
      <c r="I50" s="57">
        <f t="shared" ref="I50:I51" si="13">H50/D50*100</f>
        <v>62.410949134925787</v>
      </c>
      <c r="J50" s="57">
        <f t="shared" ref="J50:J51" si="14">H50/E50*100</f>
        <v>65.402578941217342</v>
      </c>
      <c r="K50" s="3"/>
      <c r="L50" s="32"/>
    </row>
    <row r="51" spans="1:15" s="33" customFormat="1" ht="27" customHeight="1" x14ac:dyDescent="0.25">
      <c r="A51" s="133"/>
      <c r="B51" s="138"/>
      <c r="C51" s="61" t="s">
        <v>11</v>
      </c>
      <c r="D51" s="52">
        <f>SUM(D57,D102)</f>
        <v>32927.31</v>
      </c>
      <c r="E51" s="52">
        <f t="shared" ref="E51" si="15">SUM(E57,E102)</f>
        <v>32927.31</v>
      </c>
      <c r="F51" s="52" t="s">
        <v>26</v>
      </c>
      <c r="G51" s="52">
        <f>E51</f>
        <v>32927.31</v>
      </c>
      <c r="H51" s="52">
        <f>SUM(H57,H102)</f>
        <v>74601.240000000005</v>
      </c>
      <c r="I51" s="62">
        <f t="shared" si="13"/>
        <v>226.56342106294139</v>
      </c>
      <c r="J51" s="57">
        <f t="shared" si="14"/>
        <v>226.56342106294139</v>
      </c>
      <c r="K51" s="3"/>
      <c r="N51" s="34"/>
    </row>
    <row r="52" spans="1:15" s="33" customFormat="1" ht="13.5" customHeight="1" x14ac:dyDescent="0.25">
      <c r="A52" s="118" t="s">
        <v>0</v>
      </c>
      <c r="B52" s="118"/>
      <c r="C52" s="118"/>
      <c r="D52" s="118"/>
      <c r="E52" s="118"/>
      <c r="F52" s="118"/>
      <c r="G52" s="118"/>
      <c r="H52" s="118"/>
      <c r="I52" s="119"/>
      <c r="J52" s="119"/>
      <c r="K52" s="3"/>
    </row>
    <row r="53" spans="1:15" s="33" customFormat="1" ht="15.75" customHeight="1" x14ac:dyDescent="0.25">
      <c r="A53" s="115" t="s">
        <v>1</v>
      </c>
      <c r="B53" s="104" t="s">
        <v>97</v>
      </c>
      <c r="C53" s="58" t="s">
        <v>6</v>
      </c>
      <c r="D53" s="52">
        <f>SUM(D54:D57)</f>
        <v>314764.11</v>
      </c>
      <c r="E53" s="52">
        <f>SUM(E54:E57)</f>
        <v>279512.38</v>
      </c>
      <c r="F53" s="52">
        <f>SUM(F54:F56)</f>
        <v>279512.38</v>
      </c>
      <c r="G53" s="52" t="s">
        <v>26</v>
      </c>
      <c r="H53" s="52">
        <f>SUM(H54:H56)</f>
        <v>201049.49</v>
      </c>
      <c r="I53" s="57">
        <f>H53/D53*100</f>
        <v>63.873066722886541</v>
      </c>
      <c r="J53" s="57">
        <f>H53/E53*100</f>
        <v>71.928653034974687</v>
      </c>
      <c r="K53" s="3"/>
      <c r="L53" s="34"/>
      <c r="M53" s="34"/>
      <c r="N53" s="34"/>
      <c r="O53" s="34"/>
    </row>
    <row r="54" spans="1:15" s="33" customFormat="1" ht="15.75" x14ac:dyDescent="0.25">
      <c r="A54" s="115"/>
      <c r="B54" s="104"/>
      <c r="C54" s="58" t="s">
        <v>8</v>
      </c>
      <c r="D54" s="59">
        <v>81351.13</v>
      </c>
      <c r="E54" s="59">
        <v>74201.39</v>
      </c>
      <c r="F54" s="59">
        <v>74201.39</v>
      </c>
      <c r="G54" s="59" t="s">
        <v>26</v>
      </c>
      <c r="H54" s="59">
        <v>60951.82</v>
      </c>
      <c r="I54" s="60">
        <f>H54/D54*100</f>
        <v>74.924367983579316</v>
      </c>
      <c r="J54" s="60">
        <f>H54/E54*100</f>
        <v>82.143771161160188</v>
      </c>
      <c r="K54" s="3"/>
      <c r="L54" s="34"/>
      <c r="N54" s="34"/>
    </row>
    <row r="55" spans="1:15" s="33" customFormat="1" ht="15.75" x14ac:dyDescent="0.25">
      <c r="A55" s="115"/>
      <c r="B55" s="104"/>
      <c r="C55" s="58" t="s">
        <v>5</v>
      </c>
      <c r="D55" s="59">
        <v>136403.13</v>
      </c>
      <c r="E55" s="59">
        <v>109199.14</v>
      </c>
      <c r="F55" s="59">
        <v>109199.14</v>
      </c>
      <c r="G55" s="59" t="s">
        <v>26</v>
      </c>
      <c r="H55" s="59">
        <v>64380.02</v>
      </c>
      <c r="I55" s="60">
        <f>H55/D55*100</f>
        <v>47.198345081964021</v>
      </c>
      <c r="J55" s="60">
        <f>H55/E55*100</f>
        <v>58.956526580703837</v>
      </c>
      <c r="K55" s="2"/>
      <c r="L55" s="34"/>
      <c r="N55" s="34"/>
    </row>
    <row r="56" spans="1:15" s="33" customFormat="1" ht="15.75" x14ac:dyDescent="0.25">
      <c r="A56" s="115"/>
      <c r="B56" s="104"/>
      <c r="C56" s="58" t="s">
        <v>12</v>
      </c>
      <c r="D56" s="59">
        <v>97009.85</v>
      </c>
      <c r="E56" s="59">
        <v>96111.85</v>
      </c>
      <c r="F56" s="59">
        <v>96111.85</v>
      </c>
      <c r="G56" s="59" t="s">
        <v>26</v>
      </c>
      <c r="H56" s="59">
        <v>75717.649999999994</v>
      </c>
      <c r="I56" s="60">
        <f>H56/D56*100</f>
        <v>78.051507140769715</v>
      </c>
      <c r="J56" s="60">
        <f>H56/E56*100</f>
        <v>78.780764286609809</v>
      </c>
      <c r="K56" s="2"/>
      <c r="L56" s="34"/>
      <c r="N56" s="34"/>
    </row>
    <row r="57" spans="1:15" s="33" customFormat="1" ht="15.75" x14ac:dyDescent="0.25">
      <c r="A57" s="115"/>
      <c r="B57" s="104"/>
      <c r="C57" s="58" t="s">
        <v>11</v>
      </c>
      <c r="D57" s="59" t="s">
        <v>26</v>
      </c>
      <c r="E57" s="59" t="s">
        <v>26</v>
      </c>
      <c r="F57" s="59" t="s">
        <v>26</v>
      </c>
      <c r="G57" s="59" t="s">
        <v>26</v>
      </c>
      <c r="H57" s="59" t="s">
        <v>26</v>
      </c>
      <c r="I57" s="87" t="s">
        <v>26</v>
      </c>
      <c r="J57" s="60" t="s">
        <v>26</v>
      </c>
      <c r="K57" s="3"/>
    </row>
    <row r="58" spans="1:15" s="33" customFormat="1" ht="17.25" customHeight="1" x14ac:dyDescent="0.25">
      <c r="A58" s="115" t="s">
        <v>2</v>
      </c>
      <c r="B58" s="104" t="s">
        <v>68</v>
      </c>
      <c r="C58" s="58" t="s">
        <v>6</v>
      </c>
      <c r="D58" s="52">
        <f>D61</f>
        <v>7200</v>
      </c>
      <c r="E58" s="52">
        <f>E61</f>
        <v>6750</v>
      </c>
      <c r="F58" s="52">
        <f>F61</f>
        <v>6750</v>
      </c>
      <c r="G58" s="52" t="s">
        <v>26</v>
      </c>
      <c r="H58" s="52">
        <f>H61</f>
        <v>4360.59</v>
      </c>
      <c r="I58" s="57">
        <f t="shared" ref="I58:I86" si="16">H58/D58*100</f>
        <v>60.563750000000006</v>
      </c>
      <c r="J58" s="57">
        <f t="shared" ref="J58:J86" si="17">H58/E58*100</f>
        <v>64.601333333333329</v>
      </c>
      <c r="K58" s="2"/>
    </row>
    <row r="59" spans="1:15" s="33" customFormat="1" ht="15.75" x14ac:dyDescent="0.25">
      <c r="A59" s="115"/>
      <c r="B59" s="104"/>
      <c r="C59" s="58" t="s">
        <v>8</v>
      </c>
      <c r="D59" s="59" t="s">
        <v>26</v>
      </c>
      <c r="E59" s="87" t="s">
        <v>26</v>
      </c>
      <c r="F59" s="59" t="s">
        <v>26</v>
      </c>
      <c r="G59" s="59" t="s">
        <v>26</v>
      </c>
      <c r="H59" s="59" t="s">
        <v>26</v>
      </c>
      <c r="I59" s="87" t="s">
        <v>26</v>
      </c>
      <c r="J59" s="57" t="s">
        <v>26</v>
      </c>
      <c r="K59" s="3"/>
    </row>
    <row r="60" spans="1:15" s="33" customFormat="1" ht="15.75" x14ac:dyDescent="0.25">
      <c r="A60" s="115"/>
      <c r="B60" s="104"/>
      <c r="C60" s="58" t="s">
        <v>5</v>
      </c>
      <c r="D60" s="59" t="s">
        <v>26</v>
      </c>
      <c r="E60" s="87" t="s">
        <v>26</v>
      </c>
      <c r="F60" s="59" t="s">
        <v>26</v>
      </c>
      <c r="G60" s="59" t="s">
        <v>26</v>
      </c>
      <c r="H60" s="59" t="s">
        <v>26</v>
      </c>
      <c r="I60" s="87" t="s">
        <v>26</v>
      </c>
      <c r="J60" s="57" t="s">
        <v>26</v>
      </c>
      <c r="K60" s="1"/>
    </row>
    <row r="61" spans="1:15" s="33" customFormat="1" ht="15.75" x14ac:dyDescent="0.25">
      <c r="A61" s="115"/>
      <c r="B61" s="104"/>
      <c r="C61" s="58" t="s">
        <v>12</v>
      </c>
      <c r="D61" s="59">
        <v>7200</v>
      </c>
      <c r="E61" s="59">
        <v>6750</v>
      </c>
      <c r="F61" s="59">
        <v>6750</v>
      </c>
      <c r="G61" s="59" t="s">
        <v>26</v>
      </c>
      <c r="H61" s="59">
        <v>4360.59</v>
      </c>
      <c r="I61" s="60">
        <f t="shared" si="16"/>
        <v>60.563750000000006</v>
      </c>
      <c r="J61" s="60">
        <f t="shared" si="17"/>
        <v>64.601333333333329</v>
      </c>
      <c r="K61" s="3"/>
    </row>
    <row r="62" spans="1:15" s="33" customFormat="1" ht="15.75" x14ac:dyDescent="0.25">
      <c r="A62" s="115"/>
      <c r="B62" s="104"/>
      <c r="C62" s="58" t="s">
        <v>11</v>
      </c>
      <c r="D62" s="59" t="s">
        <v>26</v>
      </c>
      <c r="E62" s="59" t="s">
        <v>26</v>
      </c>
      <c r="F62" s="59" t="s">
        <v>26</v>
      </c>
      <c r="G62" s="59" t="s">
        <v>26</v>
      </c>
      <c r="H62" s="59" t="s">
        <v>26</v>
      </c>
      <c r="I62" s="87" t="s">
        <v>26</v>
      </c>
      <c r="J62" s="57" t="s">
        <v>26</v>
      </c>
      <c r="K62" s="3"/>
      <c r="L62" s="32"/>
    </row>
    <row r="63" spans="1:15" s="33" customFormat="1" ht="15.75" x14ac:dyDescent="0.25">
      <c r="A63" s="115" t="s">
        <v>45</v>
      </c>
      <c r="B63" s="103" t="s">
        <v>69</v>
      </c>
      <c r="C63" s="58" t="s">
        <v>6</v>
      </c>
      <c r="D63" s="63">
        <f>SUM(D66:D67)</f>
        <v>200</v>
      </c>
      <c r="E63" s="63">
        <f>SUM(E66:E67)</f>
        <v>200</v>
      </c>
      <c r="F63" s="63">
        <v>200</v>
      </c>
      <c r="G63" s="63" t="s">
        <v>26</v>
      </c>
      <c r="H63" s="63">
        <v>0</v>
      </c>
      <c r="I63" s="57">
        <f>H63/D63*100</f>
        <v>0</v>
      </c>
      <c r="J63" s="57">
        <f>H63/E63*100</f>
        <v>0</v>
      </c>
      <c r="K63" s="1"/>
    </row>
    <row r="64" spans="1:15" s="33" customFormat="1" ht="15.75" x14ac:dyDescent="0.25">
      <c r="A64" s="115"/>
      <c r="B64" s="103"/>
      <c r="C64" s="58" t="s">
        <v>8</v>
      </c>
      <c r="D64" s="64" t="s">
        <v>26</v>
      </c>
      <c r="E64" s="64" t="s">
        <v>26</v>
      </c>
      <c r="F64" s="64" t="s">
        <v>26</v>
      </c>
      <c r="G64" s="64" t="s">
        <v>26</v>
      </c>
      <c r="H64" s="64" t="s">
        <v>26</v>
      </c>
      <c r="I64" s="65" t="s">
        <v>26</v>
      </c>
      <c r="J64" s="57" t="s">
        <v>26</v>
      </c>
      <c r="K64" s="1"/>
    </row>
    <row r="65" spans="1:11" s="33" customFormat="1" ht="15.75" x14ac:dyDescent="0.25">
      <c r="A65" s="115"/>
      <c r="B65" s="103"/>
      <c r="C65" s="58" t="s">
        <v>5</v>
      </c>
      <c r="D65" s="64" t="s">
        <v>26</v>
      </c>
      <c r="E65" s="64" t="s">
        <v>26</v>
      </c>
      <c r="F65" s="64" t="s">
        <v>26</v>
      </c>
      <c r="G65" s="64" t="s">
        <v>26</v>
      </c>
      <c r="H65" s="64" t="s">
        <v>26</v>
      </c>
      <c r="I65" s="65" t="s">
        <v>26</v>
      </c>
      <c r="J65" s="57" t="s">
        <v>26</v>
      </c>
      <c r="K65" s="1"/>
    </row>
    <row r="66" spans="1:11" s="33" customFormat="1" ht="15.75" x14ac:dyDescent="0.25">
      <c r="A66" s="115"/>
      <c r="B66" s="103"/>
      <c r="C66" s="58" t="s">
        <v>12</v>
      </c>
      <c r="D66" s="64">
        <v>200</v>
      </c>
      <c r="E66" s="64">
        <v>200</v>
      </c>
      <c r="F66" s="64">
        <v>200</v>
      </c>
      <c r="G66" s="64" t="s">
        <v>26</v>
      </c>
      <c r="H66" s="64">
        <v>0</v>
      </c>
      <c r="I66" s="60">
        <f>H66/D66*100</f>
        <v>0</v>
      </c>
      <c r="J66" s="60">
        <f>H66/E66*100</f>
        <v>0</v>
      </c>
      <c r="K66" s="1"/>
    </row>
    <row r="67" spans="1:11" s="33" customFormat="1" ht="15.75" x14ac:dyDescent="0.25">
      <c r="A67" s="115"/>
      <c r="B67" s="103"/>
      <c r="C67" s="58" t="s">
        <v>11</v>
      </c>
      <c r="D67" s="64" t="s">
        <v>26</v>
      </c>
      <c r="E67" s="64" t="s">
        <v>26</v>
      </c>
      <c r="F67" s="64" t="s">
        <v>26</v>
      </c>
      <c r="G67" s="64" t="s">
        <v>26</v>
      </c>
      <c r="H67" s="64" t="s">
        <v>26</v>
      </c>
      <c r="I67" s="66" t="s">
        <v>26</v>
      </c>
      <c r="J67" s="60" t="s">
        <v>26</v>
      </c>
      <c r="K67" s="1"/>
    </row>
    <row r="68" spans="1:11" s="33" customFormat="1" ht="15.75" customHeight="1" x14ac:dyDescent="0.25">
      <c r="A68" s="115" t="s">
        <v>70</v>
      </c>
      <c r="B68" s="134" t="s">
        <v>71</v>
      </c>
      <c r="C68" s="58" t="s">
        <v>6</v>
      </c>
      <c r="D68" s="52">
        <f>SUM(D70:D71)</f>
        <v>48790.19</v>
      </c>
      <c r="E68" s="52">
        <f>SUM(E70:E71)</f>
        <v>39480.589999999997</v>
      </c>
      <c r="F68" s="52">
        <f>SUM(E68)</f>
        <v>39480.589999999997</v>
      </c>
      <c r="G68" s="52" t="s">
        <v>26</v>
      </c>
      <c r="H68" s="52">
        <f>SUM(H70:H71)</f>
        <v>2536.69</v>
      </c>
      <c r="I68" s="57">
        <f t="shared" si="16"/>
        <v>5.1991804090125493</v>
      </c>
      <c r="J68" s="57">
        <f t="shared" si="17"/>
        <v>6.425157273485528</v>
      </c>
      <c r="K68" s="1"/>
    </row>
    <row r="69" spans="1:11" s="33" customFormat="1" ht="15.75" x14ac:dyDescent="0.25">
      <c r="A69" s="115"/>
      <c r="B69" s="134"/>
      <c r="C69" s="58" t="s">
        <v>8</v>
      </c>
      <c r="D69" s="59" t="s">
        <v>26</v>
      </c>
      <c r="E69" s="59" t="s">
        <v>26</v>
      </c>
      <c r="F69" s="59" t="s">
        <v>26</v>
      </c>
      <c r="G69" s="59" t="s">
        <v>26</v>
      </c>
      <c r="H69" s="59" t="s">
        <v>26</v>
      </c>
      <c r="I69" s="57" t="s">
        <v>26</v>
      </c>
      <c r="J69" s="57" t="s">
        <v>26</v>
      </c>
      <c r="K69" s="1"/>
    </row>
    <row r="70" spans="1:11" s="33" customFormat="1" ht="15.75" x14ac:dyDescent="0.25">
      <c r="A70" s="115"/>
      <c r="B70" s="134"/>
      <c r="C70" s="58" t="s">
        <v>5</v>
      </c>
      <c r="D70" s="59">
        <v>15865.79</v>
      </c>
      <c r="E70" s="59">
        <v>12844.99</v>
      </c>
      <c r="F70" s="59">
        <v>12844.99</v>
      </c>
      <c r="G70" s="59" t="s">
        <v>26</v>
      </c>
      <c r="H70" s="59">
        <v>57.5</v>
      </c>
      <c r="I70" s="57">
        <f t="shared" si="16"/>
        <v>0.36241498217233425</v>
      </c>
      <c r="J70" s="57">
        <f t="shared" si="17"/>
        <v>0.44764534655145705</v>
      </c>
      <c r="K70" s="1"/>
    </row>
    <row r="71" spans="1:11" s="33" customFormat="1" ht="15.75" x14ac:dyDescent="0.25">
      <c r="A71" s="115"/>
      <c r="B71" s="134"/>
      <c r="C71" s="58" t="s">
        <v>12</v>
      </c>
      <c r="D71" s="59">
        <v>32924.400000000001</v>
      </c>
      <c r="E71" s="59">
        <v>26635.599999999999</v>
      </c>
      <c r="F71" s="59">
        <v>26635.599999999999</v>
      </c>
      <c r="G71" s="59" t="s">
        <v>26</v>
      </c>
      <c r="H71" s="59">
        <v>2479.19</v>
      </c>
      <c r="I71" s="57">
        <f t="shared" si="16"/>
        <v>7.5299473946374107</v>
      </c>
      <c r="J71" s="57">
        <f t="shared" si="17"/>
        <v>9.307806094099627</v>
      </c>
      <c r="K71" s="1"/>
    </row>
    <row r="72" spans="1:11" s="33" customFormat="1" ht="15.75" x14ac:dyDescent="0.25">
      <c r="A72" s="115"/>
      <c r="B72" s="134"/>
      <c r="C72" s="58" t="s">
        <v>11</v>
      </c>
      <c r="D72" s="59" t="s">
        <v>26</v>
      </c>
      <c r="E72" s="59" t="s">
        <v>26</v>
      </c>
      <c r="F72" s="59" t="s">
        <v>26</v>
      </c>
      <c r="G72" s="59" t="s">
        <v>26</v>
      </c>
      <c r="H72" s="59" t="s">
        <v>26</v>
      </c>
      <c r="I72" s="57" t="s">
        <v>26</v>
      </c>
      <c r="J72" s="60" t="s">
        <v>26</v>
      </c>
      <c r="K72" s="1"/>
    </row>
    <row r="73" spans="1:11" s="33" customFormat="1" ht="15" customHeight="1" x14ac:dyDescent="0.25">
      <c r="A73" s="115" t="s">
        <v>134</v>
      </c>
      <c r="B73" s="115" t="s">
        <v>135</v>
      </c>
      <c r="C73" s="58" t="s">
        <v>6</v>
      </c>
      <c r="D73" s="52" t="str">
        <f>D76</f>
        <v>-</v>
      </c>
      <c r="E73" s="52" t="s">
        <v>26</v>
      </c>
      <c r="F73" s="52" t="s">
        <v>26</v>
      </c>
      <c r="G73" s="52" t="s">
        <v>26</v>
      </c>
      <c r="H73" s="52" t="s">
        <v>26</v>
      </c>
      <c r="I73" s="57" t="s">
        <v>26</v>
      </c>
      <c r="J73" s="57" t="s">
        <v>26</v>
      </c>
      <c r="K73" s="3"/>
    </row>
    <row r="74" spans="1:11" s="33" customFormat="1" ht="15.75" x14ac:dyDescent="0.25">
      <c r="A74" s="115"/>
      <c r="B74" s="115"/>
      <c r="C74" s="58" t="s">
        <v>8</v>
      </c>
      <c r="D74" s="64" t="s">
        <v>26</v>
      </c>
      <c r="E74" s="64" t="s">
        <v>26</v>
      </c>
      <c r="F74" s="64" t="s">
        <v>26</v>
      </c>
      <c r="G74" s="64" t="s">
        <v>26</v>
      </c>
      <c r="H74" s="64" t="s">
        <v>26</v>
      </c>
      <c r="I74" s="65" t="s">
        <v>26</v>
      </c>
      <c r="J74" s="62" t="s">
        <v>26</v>
      </c>
      <c r="K74" s="1"/>
    </row>
    <row r="75" spans="1:11" s="33" customFormat="1" ht="15.75" x14ac:dyDescent="0.25">
      <c r="A75" s="115"/>
      <c r="B75" s="115"/>
      <c r="C75" s="58" t="s">
        <v>5</v>
      </c>
      <c r="D75" s="64" t="s">
        <v>26</v>
      </c>
      <c r="E75" s="64" t="s">
        <v>26</v>
      </c>
      <c r="F75" s="64" t="s">
        <v>26</v>
      </c>
      <c r="G75" s="64" t="s">
        <v>26</v>
      </c>
      <c r="H75" s="64" t="s">
        <v>26</v>
      </c>
      <c r="I75" s="65" t="s">
        <v>26</v>
      </c>
      <c r="J75" s="62" t="s">
        <v>26</v>
      </c>
      <c r="K75" s="2"/>
    </row>
    <row r="76" spans="1:11" s="33" customFormat="1" ht="18" customHeight="1" x14ac:dyDescent="0.25">
      <c r="A76" s="115"/>
      <c r="B76" s="115"/>
      <c r="C76" s="58" t="s">
        <v>12</v>
      </c>
      <c r="D76" s="59" t="s">
        <v>26</v>
      </c>
      <c r="E76" s="59" t="s">
        <v>26</v>
      </c>
      <c r="F76" s="59" t="s">
        <v>26</v>
      </c>
      <c r="G76" s="59" t="s">
        <v>26</v>
      </c>
      <c r="H76" s="59" t="s">
        <v>26</v>
      </c>
      <c r="I76" s="60" t="s">
        <v>26</v>
      </c>
      <c r="J76" s="60" t="s">
        <v>26</v>
      </c>
      <c r="K76" s="1"/>
    </row>
    <row r="77" spans="1:11" s="33" customFormat="1" ht="15" customHeight="1" x14ac:dyDescent="0.25">
      <c r="A77" s="115"/>
      <c r="B77" s="115"/>
      <c r="C77" s="58" t="s">
        <v>11</v>
      </c>
      <c r="D77" s="59" t="s">
        <v>26</v>
      </c>
      <c r="E77" s="59" t="s">
        <v>26</v>
      </c>
      <c r="F77" s="59" t="s">
        <v>26</v>
      </c>
      <c r="G77" s="59" t="s">
        <v>26</v>
      </c>
      <c r="H77" s="59" t="s">
        <v>26</v>
      </c>
      <c r="I77" s="60" t="s">
        <v>26</v>
      </c>
      <c r="J77" s="60" t="s">
        <v>26</v>
      </c>
      <c r="K77" s="1"/>
    </row>
    <row r="78" spans="1:11" s="33" customFormat="1" ht="15" customHeight="1" x14ac:dyDescent="0.25">
      <c r="A78" s="112" t="s">
        <v>13</v>
      </c>
      <c r="B78" s="112" t="s">
        <v>72</v>
      </c>
      <c r="C78" s="58" t="s">
        <v>6</v>
      </c>
      <c r="D78" s="59" t="s">
        <v>26</v>
      </c>
      <c r="E78" s="59" t="s">
        <v>26</v>
      </c>
      <c r="F78" s="59" t="s">
        <v>26</v>
      </c>
      <c r="G78" s="59" t="s">
        <v>26</v>
      </c>
      <c r="H78" s="59" t="s">
        <v>26</v>
      </c>
      <c r="I78" s="60" t="s">
        <v>26</v>
      </c>
      <c r="J78" s="60" t="s">
        <v>26</v>
      </c>
      <c r="K78" s="1"/>
    </row>
    <row r="79" spans="1:11" s="33" customFormat="1" ht="15" customHeight="1" x14ac:dyDescent="0.25">
      <c r="A79" s="127"/>
      <c r="B79" s="110"/>
      <c r="C79" s="58" t="s">
        <v>8</v>
      </c>
      <c r="D79" s="59" t="s">
        <v>26</v>
      </c>
      <c r="E79" s="59" t="s">
        <v>26</v>
      </c>
      <c r="F79" s="59" t="s">
        <v>26</v>
      </c>
      <c r="G79" s="59" t="s">
        <v>26</v>
      </c>
      <c r="H79" s="59" t="s">
        <v>26</v>
      </c>
      <c r="I79" s="60" t="s">
        <v>26</v>
      </c>
      <c r="J79" s="60" t="s">
        <v>26</v>
      </c>
      <c r="K79" s="1"/>
    </row>
    <row r="80" spans="1:11" s="33" customFormat="1" ht="15" customHeight="1" x14ac:dyDescent="0.25">
      <c r="A80" s="127"/>
      <c r="B80" s="110"/>
      <c r="C80" s="58" t="s">
        <v>5</v>
      </c>
      <c r="D80" s="59" t="s">
        <v>26</v>
      </c>
      <c r="E80" s="59" t="s">
        <v>26</v>
      </c>
      <c r="F80" s="59" t="s">
        <v>26</v>
      </c>
      <c r="G80" s="59" t="s">
        <v>26</v>
      </c>
      <c r="H80" s="59" t="s">
        <v>26</v>
      </c>
      <c r="I80" s="60" t="s">
        <v>26</v>
      </c>
      <c r="J80" s="60" t="s">
        <v>26</v>
      </c>
      <c r="K80" s="1"/>
    </row>
    <row r="81" spans="1:11" s="33" customFormat="1" ht="15" customHeight="1" x14ac:dyDescent="0.25">
      <c r="A81" s="127"/>
      <c r="B81" s="110"/>
      <c r="C81" s="58" t="s">
        <v>12</v>
      </c>
      <c r="D81" s="59" t="s">
        <v>26</v>
      </c>
      <c r="E81" s="59" t="s">
        <v>26</v>
      </c>
      <c r="F81" s="59" t="s">
        <v>26</v>
      </c>
      <c r="G81" s="59" t="s">
        <v>26</v>
      </c>
      <c r="H81" s="59" t="s">
        <v>26</v>
      </c>
      <c r="I81" s="60" t="s">
        <v>26</v>
      </c>
      <c r="J81" s="60" t="s">
        <v>26</v>
      </c>
      <c r="K81" s="1"/>
    </row>
    <row r="82" spans="1:11" s="33" customFormat="1" ht="15" customHeight="1" x14ac:dyDescent="0.25">
      <c r="A82" s="128"/>
      <c r="B82" s="111"/>
      <c r="C82" s="58" t="s">
        <v>11</v>
      </c>
      <c r="D82" s="59" t="s">
        <v>26</v>
      </c>
      <c r="E82" s="59" t="s">
        <v>26</v>
      </c>
      <c r="F82" s="59" t="s">
        <v>26</v>
      </c>
      <c r="G82" s="59" t="s">
        <v>26</v>
      </c>
      <c r="H82" s="59" t="s">
        <v>26</v>
      </c>
      <c r="I82" s="60" t="s">
        <v>26</v>
      </c>
      <c r="J82" s="60" t="s">
        <v>26</v>
      </c>
      <c r="K82" s="1"/>
    </row>
    <row r="83" spans="1:11" s="33" customFormat="1" ht="15.75" customHeight="1" x14ac:dyDescent="0.25">
      <c r="A83" s="112" t="s">
        <v>9</v>
      </c>
      <c r="B83" s="115" t="s">
        <v>73</v>
      </c>
      <c r="C83" s="58" t="s">
        <v>6</v>
      </c>
      <c r="D83" s="52">
        <f>D86</f>
        <v>42292.6</v>
      </c>
      <c r="E83" s="52">
        <f>E86</f>
        <v>42462.6</v>
      </c>
      <c r="F83" s="52">
        <f>F86</f>
        <v>42462.6</v>
      </c>
      <c r="G83" s="52" t="s">
        <v>26</v>
      </c>
      <c r="H83" s="52">
        <f>H86</f>
        <v>33178.06</v>
      </c>
      <c r="I83" s="57">
        <f t="shared" si="16"/>
        <v>78.44885393662247</v>
      </c>
      <c r="J83" s="57">
        <f t="shared" si="17"/>
        <v>78.134782137692923</v>
      </c>
      <c r="K83" s="1"/>
    </row>
    <row r="84" spans="1:11" s="33" customFormat="1" ht="15.75" customHeight="1" x14ac:dyDescent="0.25">
      <c r="A84" s="127"/>
      <c r="B84" s="115"/>
      <c r="C84" s="58" t="s">
        <v>8</v>
      </c>
      <c r="D84" s="64" t="s">
        <v>26</v>
      </c>
      <c r="E84" s="64" t="s">
        <v>26</v>
      </c>
      <c r="F84" s="64" t="s">
        <v>26</v>
      </c>
      <c r="G84" s="64" t="s">
        <v>26</v>
      </c>
      <c r="H84" s="64" t="s">
        <v>26</v>
      </c>
      <c r="I84" s="65" t="s">
        <v>26</v>
      </c>
      <c r="J84" s="57" t="s">
        <v>26</v>
      </c>
      <c r="K84" s="1"/>
    </row>
    <row r="85" spans="1:11" s="33" customFormat="1" ht="16.5" customHeight="1" x14ac:dyDescent="0.25">
      <c r="A85" s="127"/>
      <c r="B85" s="115"/>
      <c r="C85" s="58" t="s">
        <v>5</v>
      </c>
      <c r="D85" s="64" t="s">
        <v>26</v>
      </c>
      <c r="E85" s="64" t="s">
        <v>26</v>
      </c>
      <c r="F85" s="64" t="s">
        <v>26</v>
      </c>
      <c r="G85" s="64" t="s">
        <v>26</v>
      </c>
      <c r="H85" s="64" t="s">
        <v>26</v>
      </c>
      <c r="I85" s="65" t="s">
        <v>26</v>
      </c>
      <c r="J85" s="57" t="s">
        <v>26</v>
      </c>
      <c r="K85" s="1"/>
    </row>
    <row r="86" spans="1:11" s="33" customFormat="1" ht="15.75" customHeight="1" x14ac:dyDescent="0.25">
      <c r="A86" s="127"/>
      <c r="B86" s="115"/>
      <c r="C86" s="58" t="s">
        <v>12</v>
      </c>
      <c r="D86" s="59">
        <v>42292.6</v>
      </c>
      <c r="E86" s="59">
        <v>42462.6</v>
      </c>
      <c r="F86" s="59">
        <v>42462.6</v>
      </c>
      <c r="G86" s="59" t="s">
        <v>26</v>
      </c>
      <c r="H86" s="59">
        <v>33178.06</v>
      </c>
      <c r="I86" s="60">
        <f t="shared" si="16"/>
        <v>78.44885393662247</v>
      </c>
      <c r="J86" s="60">
        <f t="shared" si="17"/>
        <v>78.134782137692923</v>
      </c>
      <c r="K86" s="1"/>
    </row>
    <row r="87" spans="1:11" s="33" customFormat="1" ht="15.75" x14ac:dyDescent="0.25">
      <c r="A87" s="128"/>
      <c r="B87" s="115"/>
      <c r="C87" s="58" t="s">
        <v>11</v>
      </c>
      <c r="D87" s="59" t="s">
        <v>26</v>
      </c>
      <c r="E87" s="59" t="s">
        <v>26</v>
      </c>
      <c r="F87" s="59" t="s">
        <v>26</v>
      </c>
      <c r="G87" s="59" t="s">
        <v>26</v>
      </c>
      <c r="H87" s="59" t="s">
        <v>26</v>
      </c>
      <c r="I87" s="87" t="s">
        <v>26</v>
      </c>
      <c r="J87" s="57" t="s">
        <v>26</v>
      </c>
      <c r="K87" s="1"/>
    </row>
    <row r="88" spans="1:11" s="33" customFormat="1" ht="15.75" customHeight="1" x14ac:dyDescent="0.25">
      <c r="A88" s="115" t="s">
        <v>31</v>
      </c>
      <c r="B88" s="109" t="s">
        <v>96</v>
      </c>
      <c r="C88" s="58" t="s">
        <v>6</v>
      </c>
      <c r="D88" s="52">
        <f>D91</f>
        <v>9582</v>
      </c>
      <c r="E88" s="52">
        <f>E91</f>
        <v>9327</v>
      </c>
      <c r="F88" s="52">
        <f>F91</f>
        <v>9327</v>
      </c>
      <c r="G88" s="52" t="s">
        <v>26</v>
      </c>
      <c r="H88" s="52">
        <f>H91</f>
        <v>856.89</v>
      </c>
      <c r="I88" s="57">
        <f>H88/D88*100</f>
        <v>8.9427050720100176</v>
      </c>
      <c r="J88" s="57">
        <f>H88/E88*100</f>
        <v>9.1871984560952065</v>
      </c>
      <c r="K88" s="1"/>
    </row>
    <row r="89" spans="1:11" s="33" customFormat="1" ht="15.75" customHeight="1" x14ac:dyDescent="0.25">
      <c r="A89" s="115"/>
      <c r="B89" s="110"/>
      <c r="C89" s="58" t="s">
        <v>8</v>
      </c>
      <c r="D89" s="59" t="s">
        <v>26</v>
      </c>
      <c r="E89" s="59" t="s">
        <v>26</v>
      </c>
      <c r="F89" s="59" t="s">
        <v>26</v>
      </c>
      <c r="G89" s="59" t="s">
        <v>26</v>
      </c>
      <c r="H89" s="59" t="s">
        <v>26</v>
      </c>
      <c r="I89" s="65" t="s">
        <v>26</v>
      </c>
      <c r="J89" s="57" t="s">
        <v>26</v>
      </c>
      <c r="K89" s="1"/>
    </row>
    <row r="90" spans="1:11" s="33" customFormat="1" ht="15.75" x14ac:dyDescent="0.25">
      <c r="A90" s="115"/>
      <c r="B90" s="110"/>
      <c r="C90" s="58" t="s">
        <v>5</v>
      </c>
      <c r="D90" s="59" t="s">
        <v>26</v>
      </c>
      <c r="E90" s="59" t="s">
        <v>26</v>
      </c>
      <c r="F90" s="59" t="s">
        <v>26</v>
      </c>
      <c r="G90" s="59" t="s">
        <v>26</v>
      </c>
      <c r="H90" s="59" t="s">
        <v>26</v>
      </c>
      <c r="I90" s="65" t="s">
        <v>26</v>
      </c>
      <c r="J90" s="57" t="s">
        <v>26</v>
      </c>
      <c r="K90" s="2"/>
    </row>
    <row r="91" spans="1:11" s="33" customFormat="1" ht="15.75" x14ac:dyDescent="0.25">
      <c r="A91" s="115"/>
      <c r="B91" s="110"/>
      <c r="C91" s="58" t="s">
        <v>12</v>
      </c>
      <c r="D91" s="59">
        <v>9582</v>
      </c>
      <c r="E91" s="59">
        <v>9327</v>
      </c>
      <c r="F91" s="59">
        <v>9327</v>
      </c>
      <c r="G91" s="59" t="s">
        <v>26</v>
      </c>
      <c r="H91" s="59">
        <v>856.89</v>
      </c>
      <c r="I91" s="60">
        <f>H91/D91*100</f>
        <v>8.9427050720100176</v>
      </c>
      <c r="J91" s="60">
        <f>H91/E91*100</f>
        <v>9.1871984560952065</v>
      </c>
      <c r="K91" s="1"/>
    </row>
    <row r="92" spans="1:11" s="33" customFormat="1" ht="21.75" customHeight="1" x14ac:dyDescent="0.25">
      <c r="A92" s="115"/>
      <c r="B92" s="111"/>
      <c r="C92" s="58" t="s">
        <v>11</v>
      </c>
      <c r="D92" s="59" t="s">
        <v>26</v>
      </c>
      <c r="E92" s="59" t="s">
        <v>26</v>
      </c>
      <c r="F92" s="59" t="s">
        <v>26</v>
      </c>
      <c r="G92" s="59" t="s">
        <v>26</v>
      </c>
      <c r="H92" s="59" t="s">
        <v>26</v>
      </c>
      <c r="I92" s="87" t="s">
        <v>26</v>
      </c>
      <c r="J92" s="57" t="s">
        <v>26</v>
      </c>
      <c r="K92" s="1"/>
    </row>
    <row r="93" spans="1:11" s="33" customFormat="1" ht="16.5" customHeight="1" x14ac:dyDescent="0.25">
      <c r="A93" s="115" t="s">
        <v>36</v>
      </c>
      <c r="B93" s="109" t="s">
        <v>130</v>
      </c>
      <c r="C93" s="58" t="s">
        <v>6</v>
      </c>
      <c r="D93" s="59">
        <f>SUM(D94:D97)</f>
        <v>1156.9000000000001</v>
      </c>
      <c r="E93" s="59">
        <f>E94</f>
        <v>2738.5</v>
      </c>
      <c r="F93" s="59">
        <f>F94</f>
        <v>2738.5</v>
      </c>
      <c r="G93" s="59" t="s">
        <v>26</v>
      </c>
      <c r="H93" s="59">
        <v>0</v>
      </c>
      <c r="I93" s="66">
        <v>0</v>
      </c>
      <c r="J93" s="57">
        <v>0</v>
      </c>
      <c r="K93" s="1"/>
    </row>
    <row r="94" spans="1:11" s="33" customFormat="1" ht="16.5" customHeight="1" x14ac:dyDescent="0.25">
      <c r="A94" s="115"/>
      <c r="B94" s="113"/>
      <c r="C94" s="58" t="s">
        <v>8</v>
      </c>
      <c r="D94" s="59">
        <v>1156.9000000000001</v>
      </c>
      <c r="E94" s="59">
        <v>2738.5</v>
      </c>
      <c r="F94" s="59">
        <v>2738.5</v>
      </c>
      <c r="G94" s="59" t="s">
        <v>26</v>
      </c>
      <c r="H94" s="59">
        <v>0</v>
      </c>
      <c r="I94" s="66">
        <v>0</v>
      </c>
      <c r="J94" s="57">
        <v>0</v>
      </c>
      <c r="K94" s="1"/>
    </row>
    <row r="95" spans="1:11" s="33" customFormat="1" ht="16.5" customHeight="1" x14ac:dyDescent="0.25">
      <c r="A95" s="115"/>
      <c r="B95" s="113"/>
      <c r="C95" s="58" t="s">
        <v>5</v>
      </c>
      <c r="D95" s="59" t="s">
        <v>26</v>
      </c>
      <c r="E95" s="59" t="s">
        <v>26</v>
      </c>
      <c r="F95" s="59" t="s">
        <v>26</v>
      </c>
      <c r="G95" s="59" t="s">
        <v>26</v>
      </c>
      <c r="H95" s="59" t="s">
        <v>26</v>
      </c>
      <c r="I95" s="87" t="s">
        <v>26</v>
      </c>
      <c r="J95" s="57" t="s">
        <v>26</v>
      </c>
      <c r="K95" s="1"/>
    </row>
    <row r="96" spans="1:11" s="33" customFormat="1" ht="16.5" customHeight="1" x14ac:dyDescent="0.25">
      <c r="A96" s="115"/>
      <c r="B96" s="113"/>
      <c r="C96" s="58" t="s">
        <v>12</v>
      </c>
      <c r="D96" s="59" t="s">
        <v>26</v>
      </c>
      <c r="E96" s="59" t="s">
        <v>26</v>
      </c>
      <c r="F96" s="59" t="s">
        <v>26</v>
      </c>
      <c r="G96" s="59" t="s">
        <v>26</v>
      </c>
      <c r="H96" s="59" t="s">
        <v>26</v>
      </c>
      <c r="I96" s="87" t="s">
        <v>26</v>
      </c>
      <c r="J96" s="57" t="s">
        <v>26</v>
      </c>
      <c r="K96" s="1"/>
    </row>
    <row r="97" spans="1:11" s="33" customFormat="1" ht="16.5" customHeight="1" x14ac:dyDescent="0.25">
      <c r="A97" s="115"/>
      <c r="B97" s="114"/>
      <c r="C97" s="58" t="s">
        <v>11</v>
      </c>
      <c r="D97" s="59" t="s">
        <v>26</v>
      </c>
      <c r="E97" s="59" t="s">
        <v>26</v>
      </c>
      <c r="F97" s="59" t="s">
        <v>26</v>
      </c>
      <c r="G97" s="59" t="s">
        <v>26</v>
      </c>
      <c r="H97" s="59" t="s">
        <v>26</v>
      </c>
      <c r="I97" s="87" t="s">
        <v>26</v>
      </c>
      <c r="J97" s="57" t="s">
        <v>26</v>
      </c>
      <c r="K97" s="1"/>
    </row>
    <row r="98" spans="1:11" s="33" customFormat="1" ht="21" customHeight="1" x14ac:dyDescent="0.25">
      <c r="A98" s="115" t="s">
        <v>57</v>
      </c>
      <c r="B98" s="109" t="s">
        <v>117</v>
      </c>
      <c r="C98" s="58" t="s">
        <v>6</v>
      </c>
      <c r="D98" s="52">
        <f>SUM(D99:D102)</f>
        <v>58458.64</v>
      </c>
      <c r="E98" s="52">
        <f>SUM(E99:E102)</f>
        <v>58285.68</v>
      </c>
      <c r="F98" s="52">
        <f>SUM(F99:F101)</f>
        <v>25358.370000000003</v>
      </c>
      <c r="G98" s="52">
        <v>32927.31</v>
      </c>
      <c r="H98" s="52">
        <f>SUM(H99:H102)</f>
        <v>99896.170000000013</v>
      </c>
      <c r="I98" s="53">
        <f t="shared" ref="I98:I101" si="18">H98/D98*100</f>
        <v>170.88349985562445</v>
      </c>
      <c r="J98" s="57">
        <f>H98/E98*100</f>
        <v>171.39058856309134</v>
      </c>
      <c r="K98" s="1"/>
    </row>
    <row r="99" spans="1:11" s="33" customFormat="1" ht="21" customHeight="1" x14ac:dyDescent="0.25">
      <c r="A99" s="115"/>
      <c r="B99" s="110"/>
      <c r="C99" s="58" t="s">
        <v>8</v>
      </c>
      <c r="D99" s="59">
        <v>4236.75</v>
      </c>
      <c r="E99" s="59">
        <v>4197.5200000000004</v>
      </c>
      <c r="F99" s="59">
        <v>4197.5200000000004</v>
      </c>
      <c r="G99" s="59" t="s">
        <v>26</v>
      </c>
      <c r="H99" s="59">
        <v>4197.5200000000004</v>
      </c>
      <c r="I99" s="66">
        <f t="shared" si="18"/>
        <v>99.074054404909432</v>
      </c>
      <c r="J99" s="60">
        <v>100</v>
      </c>
      <c r="K99" s="1"/>
    </row>
    <row r="100" spans="1:11" s="33" customFormat="1" ht="15.75" x14ac:dyDescent="0.25">
      <c r="A100" s="115"/>
      <c r="B100" s="110"/>
      <c r="C100" s="58" t="s">
        <v>5</v>
      </c>
      <c r="D100" s="59">
        <v>14443.18</v>
      </c>
      <c r="E100" s="59">
        <v>14309.45</v>
      </c>
      <c r="F100" s="59">
        <v>14309.45</v>
      </c>
      <c r="G100" s="59" t="s">
        <v>26</v>
      </c>
      <c r="H100" s="59">
        <v>14309.45</v>
      </c>
      <c r="I100" s="87">
        <f t="shared" si="18"/>
        <v>99.074095870853924</v>
      </c>
      <c r="J100" s="60">
        <v>100</v>
      </c>
      <c r="K100" s="1"/>
    </row>
    <row r="101" spans="1:11" s="33" customFormat="1" ht="15.75" x14ac:dyDescent="0.25">
      <c r="A101" s="115"/>
      <c r="B101" s="110"/>
      <c r="C101" s="58" t="s">
        <v>12</v>
      </c>
      <c r="D101" s="59">
        <v>6851.4</v>
      </c>
      <c r="E101" s="59">
        <v>6851.4</v>
      </c>
      <c r="F101" s="59">
        <v>6851.4</v>
      </c>
      <c r="G101" s="59" t="s">
        <v>26</v>
      </c>
      <c r="H101" s="59">
        <v>6787.96</v>
      </c>
      <c r="I101" s="66">
        <f t="shared" si="18"/>
        <v>99.0740578567884</v>
      </c>
      <c r="J101" s="60">
        <f>H101/E101*100</f>
        <v>99.0740578567884</v>
      </c>
      <c r="K101" s="1"/>
    </row>
    <row r="102" spans="1:11" s="33" customFormat="1" ht="18" customHeight="1" x14ac:dyDescent="0.25">
      <c r="A102" s="115"/>
      <c r="B102" s="111"/>
      <c r="C102" s="58" t="s">
        <v>11</v>
      </c>
      <c r="D102" s="59">
        <v>32927.31</v>
      </c>
      <c r="E102" s="59">
        <v>32927.31</v>
      </c>
      <c r="F102" s="59" t="s">
        <v>26</v>
      </c>
      <c r="G102" s="59">
        <v>32927.31</v>
      </c>
      <c r="H102" s="59">
        <v>74601.240000000005</v>
      </c>
      <c r="I102" s="66" t="s">
        <v>138</v>
      </c>
      <c r="J102" s="60" t="s">
        <v>138</v>
      </c>
      <c r="K102" s="1"/>
    </row>
    <row r="103" spans="1:11" s="33" customFormat="1" ht="15.75" x14ac:dyDescent="0.25">
      <c r="A103" s="112" t="s">
        <v>105</v>
      </c>
      <c r="B103" s="109" t="s">
        <v>122</v>
      </c>
      <c r="C103" s="58" t="s">
        <v>6</v>
      </c>
      <c r="D103" s="52" t="s">
        <v>26</v>
      </c>
      <c r="E103" s="52" t="s">
        <v>26</v>
      </c>
      <c r="F103" s="52" t="s">
        <v>26</v>
      </c>
      <c r="G103" s="52" t="s">
        <v>26</v>
      </c>
      <c r="H103" s="52" t="s">
        <v>26</v>
      </c>
      <c r="I103" s="53" t="s">
        <v>26</v>
      </c>
      <c r="J103" s="57" t="s">
        <v>26</v>
      </c>
      <c r="K103" s="1"/>
    </row>
    <row r="104" spans="1:11" s="33" customFormat="1" ht="15.75" x14ac:dyDescent="0.25">
      <c r="A104" s="110"/>
      <c r="B104" s="113"/>
      <c r="C104" s="58" t="s">
        <v>8</v>
      </c>
      <c r="D104" s="59" t="s">
        <v>26</v>
      </c>
      <c r="E104" s="59" t="s">
        <v>26</v>
      </c>
      <c r="F104" s="59" t="s">
        <v>26</v>
      </c>
      <c r="G104" s="59" t="s">
        <v>26</v>
      </c>
      <c r="H104" s="59" t="s">
        <v>26</v>
      </c>
      <c r="I104" s="87" t="s">
        <v>26</v>
      </c>
      <c r="J104" s="57" t="s">
        <v>26</v>
      </c>
      <c r="K104" s="1"/>
    </row>
    <row r="105" spans="1:11" s="33" customFormat="1" ht="15.75" x14ac:dyDescent="0.25">
      <c r="A105" s="110"/>
      <c r="B105" s="113"/>
      <c r="C105" s="58" t="s">
        <v>5</v>
      </c>
      <c r="D105" s="59" t="s">
        <v>26</v>
      </c>
      <c r="E105" s="59" t="s">
        <v>26</v>
      </c>
      <c r="F105" s="59" t="s">
        <v>26</v>
      </c>
      <c r="G105" s="59" t="s">
        <v>26</v>
      </c>
      <c r="H105" s="59" t="s">
        <v>26</v>
      </c>
      <c r="I105" s="87" t="s">
        <v>26</v>
      </c>
      <c r="J105" s="57" t="s">
        <v>26</v>
      </c>
      <c r="K105" s="1"/>
    </row>
    <row r="106" spans="1:11" s="33" customFormat="1" ht="15.75" x14ac:dyDescent="0.25">
      <c r="A106" s="110"/>
      <c r="B106" s="113"/>
      <c r="C106" s="58" t="s">
        <v>12</v>
      </c>
      <c r="D106" s="59" t="s">
        <v>26</v>
      </c>
      <c r="E106" s="59" t="s">
        <v>26</v>
      </c>
      <c r="F106" s="59" t="s">
        <v>26</v>
      </c>
      <c r="G106" s="59" t="s">
        <v>26</v>
      </c>
      <c r="H106" s="59" t="s">
        <v>26</v>
      </c>
      <c r="I106" s="66" t="s">
        <v>26</v>
      </c>
      <c r="J106" s="57" t="s">
        <v>26</v>
      </c>
      <c r="K106" s="1"/>
    </row>
    <row r="107" spans="1:11" s="33" customFormat="1" ht="15.75" x14ac:dyDescent="0.25">
      <c r="A107" s="111"/>
      <c r="B107" s="114"/>
      <c r="C107" s="58" t="s">
        <v>11</v>
      </c>
      <c r="D107" s="59" t="s">
        <v>26</v>
      </c>
      <c r="E107" s="59" t="s">
        <v>26</v>
      </c>
      <c r="F107" s="59" t="s">
        <v>26</v>
      </c>
      <c r="G107" s="59" t="s">
        <v>26</v>
      </c>
      <c r="H107" s="59" t="s">
        <v>26</v>
      </c>
      <c r="I107" s="87" t="s">
        <v>26</v>
      </c>
      <c r="J107" s="57" t="s">
        <v>26</v>
      </c>
      <c r="K107" s="3"/>
    </row>
    <row r="108" spans="1:11" s="33" customFormat="1" ht="15.75" customHeight="1" x14ac:dyDescent="0.25">
      <c r="A108" s="112" t="s">
        <v>61</v>
      </c>
      <c r="B108" s="109" t="s">
        <v>126</v>
      </c>
      <c r="C108" s="58" t="s">
        <v>6</v>
      </c>
      <c r="D108" s="52">
        <f>SUM(D109:D112)</f>
        <v>13046.4</v>
      </c>
      <c r="E108" s="52">
        <f t="shared" ref="E108:F108" si="19">SUM(E109:E112)</f>
        <v>2032</v>
      </c>
      <c r="F108" s="52">
        <f t="shared" si="19"/>
        <v>2032</v>
      </c>
      <c r="G108" s="52" t="s">
        <v>26</v>
      </c>
      <c r="H108" s="52">
        <v>0</v>
      </c>
      <c r="I108" s="53">
        <v>0</v>
      </c>
      <c r="J108" s="57">
        <v>0</v>
      </c>
      <c r="K108" s="1"/>
    </row>
    <row r="109" spans="1:11" s="33" customFormat="1" ht="15.75" x14ac:dyDescent="0.25">
      <c r="A109" s="110"/>
      <c r="B109" s="110"/>
      <c r="C109" s="58" t="s">
        <v>8</v>
      </c>
      <c r="D109" s="59" t="s">
        <v>26</v>
      </c>
      <c r="E109" s="59" t="s">
        <v>26</v>
      </c>
      <c r="F109" s="59" t="s">
        <v>26</v>
      </c>
      <c r="G109" s="59" t="s">
        <v>26</v>
      </c>
      <c r="H109" s="59" t="s">
        <v>26</v>
      </c>
      <c r="I109" s="87" t="s">
        <v>26</v>
      </c>
      <c r="J109" s="57" t="s">
        <v>26</v>
      </c>
      <c r="K109" s="1"/>
    </row>
    <row r="110" spans="1:11" s="33" customFormat="1" ht="15.75" x14ac:dyDescent="0.25">
      <c r="A110" s="110"/>
      <c r="B110" s="110"/>
      <c r="C110" s="58" t="s">
        <v>5</v>
      </c>
      <c r="D110" s="59">
        <v>11392.4</v>
      </c>
      <c r="E110" s="59">
        <v>1700</v>
      </c>
      <c r="F110" s="59">
        <v>1700</v>
      </c>
      <c r="G110" s="59" t="s">
        <v>26</v>
      </c>
      <c r="H110" s="59">
        <v>0</v>
      </c>
      <c r="I110" s="66">
        <v>0</v>
      </c>
      <c r="J110" s="60">
        <v>0</v>
      </c>
      <c r="K110" s="1"/>
    </row>
    <row r="111" spans="1:11" s="33" customFormat="1" ht="15.75" x14ac:dyDescent="0.25">
      <c r="A111" s="110"/>
      <c r="B111" s="110"/>
      <c r="C111" s="58" t="s">
        <v>12</v>
      </c>
      <c r="D111" s="59">
        <v>1654</v>
      </c>
      <c r="E111" s="59">
        <v>332</v>
      </c>
      <c r="F111" s="59">
        <v>332</v>
      </c>
      <c r="G111" s="59" t="s">
        <v>26</v>
      </c>
      <c r="H111" s="59">
        <v>15</v>
      </c>
      <c r="I111" s="66">
        <f>H111/D111*100</f>
        <v>0.90689238210399037</v>
      </c>
      <c r="J111" s="60">
        <f>H111/E111*100</f>
        <v>4.5180722891566267</v>
      </c>
      <c r="K111" s="1"/>
    </row>
    <row r="112" spans="1:11" s="33" customFormat="1" ht="15.75" x14ac:dyDescent="0.25">
      <c r="A112" s="111"/>
      <c r="B112" s="111"/>
      <c r="C112" s="58" t="s">
        <v>11</v>
      </c>
      <c r="D112" s="59" t="s">
        <v>26</v>
      </c>
      <c r="E112" s="59" t="s">
        <v>26</v>
      </c>
      <c r="F112" s="59" t="s">
        <v>26</v>
      </c>
      <c r="G112" s="59" t="s">
        <v>26</v>
      </c>
      <c r="H112" s="59" t="s">
        <v>26</v>
      </c>
      <c r="I112" s="87" t="s">
        <v>26</v>
      </c>
      <c r="J112" s="57" t="s">
        <v>26</v>
      </c>
      <c r="K112" s="1"/>
    </row>
    <row r="113" spans="1:13" s="1" customFormat="1" ht="17.25" customHeight="1" x14ac:dyDescent="0.25">
      <c r="A113" s="133" t="s">
        <v>10</v>
      </c>
      <c r="B113" s="137" t="s">
        <v>74</v>
      </c>
      <c r="C113" s="55" t="s">
        <v>6</v>
      </c>
      <c r="D113" s="52">
        <f>SUM(D119,D124,D129,D139,D144,D154,D159,D169,D179)</f>
        <v>2740669.6499999994</v>
      </c>
      <c r="E113" s="52">
        <f>E119+E124+E129+E139+E144+E154+E159+E169+E179</f>
        <v>2345767.6399999997</v>
      </c>
      <c r="F113" s="52">
        <f>F119+F124+F129+F139+F144+F154+F159+F169+F179</f>
        <v>2345767.6399999997</v>
      </c>
      <c r="G113" s="52" t="s">
        <v>26</v>
      </c>
      <c r="H113" s="52">
        <f t="shared" ref="H113" si="20">H119+H124+H129+H139+H144+H154+H159+H169+H179</f>
        <v>625588.07000000007</v>
      </c>
      <c r="I113" s="57">
        <f t="shared" ref="I113:I116" si="21">H113/D113*100</f>
        <v>22.82610273733648</v>
      </c>
      <c r="J113" s="57">
        <f>H113/E113*100</f>
        <v>26.668799557657813</v>
      </c>
      <c r="K113" s="2"/>
      <c r="M113" s="2"/>
    </row>
    <row r="114" spans="1:13" s="1" customFormat="1" ht="15.75" customHeight="1" x14ac:dyDescent="0.25">
      <c r="A114" s="133"/>
      <c r="B114" s="137"/>
      <c r="C114" s="55" t="s">
        <v>8</v>
      </c>
      <c r="D114" s="52">
        <f>SUM(D130)</f>
        <v>19772.669999999998</v>
      </c>
      <c r="E114" s="52">
        <f>E130</f>
        <v>19772.669999999998</v>
      </c>
      <c r="F114" s="52">
        <f>F130</f>
        <v>19772.669999999998</v>
      </c>
      <c r="G114" s="52" t="str">
        <f>G130</f>
        <v>-</v>
      </c>
      <c r="H114" s="52">
        <f>H130</f>
        <v>19772.669999999998</v>
      </c>
      <c r="I114" s="57">
        <v>100</v>
      </c>
      <c r="J114" s="57">
        <f>H114/E114*100</f>
        <v>100</v>
      </c>
      <c r="K114" s="2"/>
      <c r="L114" s="2"/>
      <c r="M114" s="2"/>
    </row>
    <row r="115" spans="1:13" s="1" customFormat="1" ht="18" customHeight="1" x14ac:dyDescent="0.25">
      <c r="A115" s="133"/>
      <c r="B115" s="137"/>
      <c r="C115" s="55" t="s">
        <v>5</v>
      </c>
      <c r="D115" s="52">
        <f>D121+D146+D171+D126+D181</f>
        <v>2253433.48</v>
      </c>
      <c r="E115" s="52">
        <f>E121+E126+E146+E171+E181</f>
        <v>1810678.58</v>
      </c>
      <c r="F115" s="52">
        <f>F121+F126+F146+F171+F181</f>
        <v>1810678.58</v>
      </c>
      <c r="G115" s="52" t="s">
        <v>26</v>
      </c>
      <c r="H115" s="52">
        <f t="shared" ref="H115" si="22">H121+H126+H146+H171+H181</f>
        <v>360051.77999999997</v>
      </c>
      <c r="I115" s="57">
        <f t="shared" si="21"/>
        <v>15.977919170704785</v>
      </c>
      <c r="J115" s="57">
        <f>H115/E115*100</f>
        <v>19.884908562843879</v>
      </c>
      <c r="K115" s="2"/>
      <c r="L115" s="2"/>
    </row>
    <row r="116" spans="1:13" s="1" customFormat="1" ht="25.5" customHeight="1" x14ac:dyDescent="0.25">
      <c r="A116" s="133"/>
      <c r="B116" s="137"/>
      <c r="C116" s="55" t="s">
        <v>12</v>
      </c>
      <c r="D116" s="52">
        <f>D122+D142+D147+D157+D162+D172+D127+D182</f>
        <v>467463.5</v>
      </c>
      <c r="E116" s="52">
        <f>E122+E127+E142+E147+E157+E162+E172+E182</f>
        <v>514616.39</v>
      </c>
      <c r="F116" s="52">
        <f>F122+F127+F142+F147+F157+F162+F172+F182</f>
        <v>514616.39</v>
      </c>
      <c r="G116" s="52" t="s">
        <v>26</v>
      </c>
      <c r="H116" s="52">
        <f>SUM(H122,H127,H142,H147,H157,H162,H172,H182)</f>
        <v>245763.62</v>
      </c>
      <c r="I116" s="57">
        <f t="shared" si="21"/>
        <v>52.573862986094099</v>
      </c>
      <c r="J116" s="57">
        <f>H116/E116*100</f>
        <v>47.756663949237996</v>
      </c>
      <c r="K116" s="2"/>
      <c r="L116" s="46"/>
      <c r="M116" s="2"/>
    </row>
    <row r="117" spans="1:13" s="1" customFormat="1" ht="18.75" customHeight="1" x14ac:dyDescent="0.25">
      <c r="A117" s="133"/>
      <c r="B117" s="137"/>
      <c r="C117" s="55" t="s">
        <v>11</v>
      </c>
      <c r="D117" s="52" t="s">
        <v>26</v>
      </c>
      <c r="E117" s="52" t="s">
        <v>26</v>
      </c>
      <c r="F117" s="52" t="s">
        <v>26</v>
      </c>
      <c r="G117" s="52" t="s">
        <v>26</v>
      </c>
      <c r="H117" s="52" t="s">
        <v>26</v>
      </c>
      <c r="I117" s="53" t="s">
        <v>26</v>
      </c>
      <c r="J117" s="57" t="s">
        <v>26</v>
      </c>
      <c r="K117" s="3"/>
      <c r="M117" s="2"/>
    </row>
    <row r="118" spans="1:13" s="1" customFormat="1" ht="22.5" customHeight="1" x14ac:dyDescent="0.25">
      <c r="A118" s="118" t="s">
        <v>0</v>
      </c>
      <c r="B118" s="118"/>
      <c r="C118" s="118"/>
      <c r="D118" s="118"/>
      <c r="E118" s="118"/>
      <c r="F118" s="118"/>
      <c r="G118" s="118"/>
      <c r="H118" s="118"/>
      <c r="I118" s="119"/>
      <c r="J118" s="119"/>
      <c r="K118" s="3"/>
    </row>
    <row r="119" spans="1:13" s="1" customFormat="1" ht="15.75" x14ac:dyDescent="0.25">
      <c r="A119" s="115" t="s">
        <v>1</v>
      </c>
      <c r="B119" s="104" t="s">
        <v>75</v>
      </c>
      <c r="C119" s="58" t="s">
        <v>6</v>
      </c>
      <c r="D119" s="52">
        <f>SUM(D120:D122)</f>
        <v>1557407.4</v>
      </c>
      <c r="E119" s="52">
        <f>SUM(E120:E122)</f>
        <v>1090484.1000000001</v>
      </c>
      <c r="F119" s="52">
        <f>SUM(F120:F122)</f>
        <v>1090484.1000000001</v>
      </c>
      <c r="G119" s="52" t="s">
        <v>26</v>
      </c>
      <c r="H119" s="52">
        <f>SUM(H121:H122)</f>
        <v>98821.72</v>
      </c>
      <c r="I119" s="57">
        <f>H119/D119*100</f>
        <v>6.3452709933187688</v>
      </c>
      <c r="J119" s="57">
        <f>H119/E119*100</f>
        <v>9.0621880685834846</v>
      </c>
      <c r="K119" s="2"/>
    </row>
    <row r="120" spans="1:13" s="1" customFormat="1" ht="15.75" x14ac:dyDescent="0.25">
      <c r="A120" s="115"/>
      <c r="B120" s="104"/>
      <c r="C120" s="58" t="s">
        <v>8</v>
      </c>
      <c r="D120" s="59" t="s">
        <v>26</v>
      </c>
      <c r="E120" s="87" t="s">
        <v>26</v>
      </c>
      <c r="F120" s="59" t="s">
        <v>26</v>
      </c>
      <c r="G120" s="59" t="s">
        <v>26</v>
      </c>
      <c r="H120" s="59" t="s">
        <v>26</v>
      </c>
      <c r="I120" s="57" t="s">
        <v>26</v>
      </c>
      <c r="J120" s="57" t="s">
        <v>26</v>
      </c>
      <c r="K120" s="2"/>
    </row>
    <row r="121" spans="1:13" s="1" customFormat="1" ht="15.75" x14ac:dyDescent="0.25">
      <c r="A121" s="115"/>
      <c r="B121" s="104"/>
      <c r="C121" s="58" t="s">
        <v>5</v>
      </c>
      <c r="D121" s="59">
        <v>1546350</v>
      </c>
      <c r="E121" s="59">
        <v>1079161.8</v>
      </c>
      <c r="F121" s="59">
        <v>1079161.8</v>
      </c>
      <c r="G121" s="59" t="s">
        <v>26</v>
      </c>
      <c r="H121" s="59">
        <v>98722.9</v>
      </c>
      <c r="I121" s="60">
        <f>H121/D121*100</f>
        <v>6.3842532415041866</v>
      </c>
      <c r="J121" s="60">
        <f>H121/E121*100</f>
        <v>9.1481092084616034</v>
      </c>
      <c r="K121" s="2"/>
    </row>
    <row r="122" spans="1:13" s="1" customFormat="1" ht="15.75" x14ac:dyDescent="0.25">
      <c r="A122" s="115"/>
      <c r="B122" s="104"/>
      <c r="C122" s="58" t="s">
        <v>12</v>
      </c>
      <c r="D122" s="59">
        <v>11057.4</v>
      </c>
      <c r="E122" s="59">
        <v>11322.3</v>
      </c>
      <c r="F122" s="59">
        <v>11322.3</v>
      </c>
      <c r="G122" s="59" t="s">
        <v>26</v>
      </c>
      <c r="H122" s="59">
        <v>98.82</v>
      </c>
      <c r="I122" s="60">
        <f>H122/D122*100</f>
        <v>0.89370014650822072</v>
      </c>
      <c r="J122" s="60">
        <f>H122/E122*100</f>
        <v>0.87279086404705752</v>
      </c>
      <c r="K122" s="3"/>
    </row>
    <row r="123" spans="1:13" s="1" customFormat="1" ht="15.75" x14ac:dyDescent="0.25">
      <c r="A123" s="115"/>
      <c r="B123" s="104"/>
      <c r="C123" s="58" t="s">
        <v>11</v>
      </c>
      <c r="D123" s="59" t="s">
        <v>26</v>
      </c>
      <c r="E123" s="87" t="s">
        <v>26</v>
      </c>
      <c r="F123" s="59" t="s">
        <v>26</v>
      </c>
      <c r="G123" s="59" t="s">
        <v>26</v>
      </c>
      <c r="H123" s="59" t="s">
        <v>26</v>
      </c>
      <c r="I123" s="57" t="s">
        <v>26</v>
      </c>
      <c r="J123" s="57" t="s">
        <v>26</v>
      </c>
      <c r="K123" s="2"/>
    </row>
    <row r="124" spans="1:13" s="1" customFormat="1" ht="15.75" x14ac:dyDescent="0.25">
      <c r="A124" s="115" t="s">
        <v>2</v>
      </c>
      <c r="B124" s="104" t="s">
        <v>76</v>
      </c>
      <c r="C124" s="58" t="s">
        <v>6</v>
      </c>
      <c r="D124" s="52">
        <f>SUM(D126:D127)</f>
        <v>34902.39</v>
      </c>
      <c r="E124" s="52">
        <f>SUM(E125:E127)</f>
        <v>70401.38</v>
      </c>
      <c r="F124" s="52">
        <f>SUM(F125:F127)</f>
        <v>70401.38</v>
      </c>
      <c r="G124" s="52" t="s">
        <v>26</v>
      </c>
      <c r="H124" s="52">
        <f>SUM(H126:H127)</f>
        <v>4755.6100000000006</v>
      </c>
      <c r="I124" s="57">
        <f>H124/D124*100</f>
        <v>13.625456594806259</v>
      </c>
      <c r="J124" s="57">
        <f>H124/E124*100</f>
        <v>6.7549954276464472</v>
      </c>
      <c r="K124" s="2"/>
      <c r="L124" s="3"/>
    </row>
    <row r="125" spans="1:13" s="1" customFormat="1" ht="15.75" x14ac:dyDescent="0.25">
      <c r="A125" s="116"/>
      <c r="B125" s="116"/>
      <c r="C125" s="58" t="s">
        <v>8</v>
      </c>
      <c r="D125" s="59" t="s">
        <v>26</v>
      </c>
      <c r="E125" s="59" t="s">
        <v>26</v>
      </c>
      <c r="F125" s="59" t="s">
        <v>26</v>
      </c>
      <c r="G125" s="59" t="s">
        <v>26</v>
      </c>
      <c r="H125" s="59" t="s">
        <v>26</v>
      </c>
      <c r="I125" s="57" t="s">
        <v>26</v>
      </c>
      <c r="J125" s="57" t="s">
        <v>26</v>
      </c>
      <c r="K125" s="2"/>
    </row>
    <row r="126" spans="1:13" s="1" customFormat="1" ht="15.75" x14ac:dyDescent="0.25">
      <c r="A126" s="116"/>
      <c r="B126" s="116"/>
      <c r="C126" s="58" t="s">
        <v>5</v>
      </c>
      <c r="D126" s="59">
        <v>6648.39</v>
      </c>
      <c r="E126" s="59">
        <v>20162.39</v>
      </c>
      <c r="F126" s="59">
        <v>20162.39</v>
      </c>
      <c r="G126" s="59" t="s">
        <v>26</v>
      </c>
      <c r="H126" s="59">
        <v>777.69</v>
      </c>
      <c r="I126" s="60">
        <f>H126/D126*100</f>
        <v>11.697418472743024</v>
      </c>
      <c r="J126" s="57">
        <f>H126/E126*100</f>
        <v>3.8571320165912875</v>
      </c>
      <c r="K126" s="2"/>
    </row>
    <row r="127" spans="1:13" s="1" customFormat="1" ht="15.75" x14ac:dyDescent="0.25">
      <c r="A127" s="116"/>
      <c r="B127" s="116"/>
      <c r="C127" s="58" t="s">
        <v>12</v>
      </c>
      <c r="D127" s="59">
        <v>28254</v>
      </c>
      <c r="E127" s="59">
        <v>50238.99</v>
      </c>
      <c r="F127" s="59">
        <v>50238.99</v>
      </c>
      <c r="G127" s="59" t="s">
        <v>26</v>
      </c>
      <c r="H127" s="59">
        <v>3977.92</v>
      </c>
      <c r="I127" s="60">
        <f>H127/D127*100</f>
        <v>14.079139236922206</v>
      </c>
      <c r="J127" s="57">
        <f>H127/E127*100</f>
        <v>7.9179935743134964</v>
      </c>
    </row>
    <row r="128" spans="1:13" s="1" customFormat="1" ht="15.75" x14ac:dyDescent="0.25">
      <c r="A128" s="116"/>
      <c r="B128" s="116"/>
      <c r="C128" s="58" t="s">
        <v>11</v>
      </c>
      <c r="D128" s="59" t="s">
        <v>26</v>
      </c>
      <c r="E128" s="59" t="s">
        <v>26</v>
      </c>
      <c r="F128" s="59" t="s">
        <v>26</v>
      </c>
      <c r="G128" s="59" t="s">
        <v>26</v>
      </c>
      <c r="H128" s="59" t="s">
        <v>26</v>
      </c>
      <c r="I128" s="57" t="s">
        <v>26</v>
      </c>
      <c r="J128" s="57" t="s">
        <v>26</v>
      </c>
      <c r="L128" s="3"/>
    </row>
    <row r="129" spans="1:12" s="1" customFormat="1" ht="16.5" customHeight="1" x14ac:dyDescent="0.25">
      <c r="A129" s="115" t="s">
        <v>45</v>
      </c>
      <c r="B129" s="104" t="s">
        <v>77</v>
      </c>
      <c r="C129" s="58" t="s">
        <v>6</v>
      </c>
      <c r="D129" s="52">
        <v>19772.669999999998</v>
      </c>
      <c r="E129" s="52">
        <v>19772.669999999998</v>
      </c>
      <c r="F129" s="52">
        <v>19772.669999999998</v>
      </c>
      <c r="G129" s="52" t="s">
        <v>26</v>
      </c>
      <c r="H129" s="52">
        <f>H130</f>
        <v>19772.669999999998</v>
      </c>
      <c r="I129" s="57">
        <v>100</v>
      </c>
      <c r="J129" s="57">
        <f>H129/E129*100</f>
        <v>100</v>
      </c>
      <c r="K129" s="2"/>
    </row>
    <row r="130" spans="1:12" s="1" customFormat="1" ht="18.75" customHeight="1" x14ac:dyDescent="0.25">
      <c r="A130" s="115"/>
      <c r="B130" s="104"/>
      <c r="C130" s="58" t="s">
        <v>8</v>
      </c>
      <c r="D130" s="59">
        <v>19772.669999999998</v>
      </c>
      <c r="E130" s="59">
        <v>19772.669999999998</v>
      </c>
      <c r="F130" s="59">
        <v>19772.669999999998</v>
      </c>
      <c r="G130" s="59" t="s">
        <v>26</v>
      </c>
      <c r="H130" s="59">
        <v>19772.669999999998</v>
      </c>
      <c r="I130" s="60">
        <v>100</v>
      </c>
      <c r="J130" s="60">
        <f>H130/E130*100</f>
        <v>100</v>
      </c>
      <c r="K130" s="2"/>
    </row>
    <row r="131" spans="1:12" s="1" customFormat="1" ht="15.75" x14ac:dyDescent="0.25">
      <c r="A131" s="115"/>
      <c r="B131" s="104"/>
      <c r="C131" s="58" t="s">
        <v>5</v>
      </c>
      <c r="D131" s="59" t="s">
        <v>26</v>
      </c>
      <c r="E131" s="59" t="s">
        <v>26</v>
      </c>
      <c r="F131" s="59" t="s">
        <v>26</v>
      </c>
      <c r="G131" s="59" t="s">
        <v>26</v>
      </c>
      <c r="H131" s="59" t="s">
        <v>26</v>
      </c>
      <c r="I131" s="57" t="s">
        <v>26</v>
      </c>
      <c r="J131" s="57" t="s">
        <v>26</v>
      </c>
      <c r="K131" s="2"/>
    </row>
    <row r="132" spans="1:12" s="1" customFormat="1" ht="15.75" x14ac:dyDescent="0.25">
      <c r="A132" s="115"/>
      <c r="B132" s="104"/>
      <c r="C132" s="58" t="s">
        <v>12</v>
      </c>
      <c r="D132" s="59" t="s">
        <v>26</v>
      </c>
      <c r="E132" s="59" t="s">
        <v>26</v>
      </c>
      <c r="F132" s="59" t="s">
        <v>26</v>
      </c>
      <c r="G132" s="59" t="s">
        <v>26</v>
      </c>
      <c r="H132" s="59" t="s">
        <v>26</v>
      </c>
      <c r="I132" s="60" t="s">
        <v>26</v>
      </c>
      <c r="J132" s="60" t="s">
        <v>26</v>
      </c>
    </row>
    <row r="133" spans="1:12" s="1" customFormat="1" ht="14.25" customHeight="1" x14ac:dyDescent="0.25">
      <c r="A133" s="115"/>
      <c r="B133" s="104"/>
      <c r="C133" s="58" t="s">
        <v>11</v>
      </c>
      <c r="D133" s="59" t="s">
        <v>26</v>
      </c>
      <c r="E133" s="59" t="s">
        <v>26</v>
      </c>
      <c r="F133" s="59" t="s">
        <v>26</v>
      </c>
      <c r="G133" s="59" t="s">
        <v>26</v>
      </c>
      <c r="H133" s="59" t="s">
        <v>26</v>
      </c>
      <c r="I133" s="59" t="s">
        <v>26</v>
      </c>
      <c r="J133" s="59" t="s">
        <v>26</v>
      </c>
    </row>
    <row r="134" spans="1:12" s="1" customFormat="1" ht="15.75" customHeight="1" x14ac:dyDescent="0.25">
      <c r="A134" s="145" t="s">
        <v>70</v>
      </c>
      <c r="B134" s="104" t="s">
        <v>78</v>
      </c>
      <c r="C134" s="58" t="s">
        <v>6</v>
      </c>
      <c r="D134" s="52" t="s">
        <v>26</v>
      </c>
      <c r="E134" s="59" t="s">
        <v>26</v>
      </c>
      <c r="F134" s="59" t="s">
        <v>26</v>
      </c>
      <c r="G134" s="59" t="s">
        <v>26</v>
      </c>
      <c r="H134" s="59" t="s">
        <v>26</v>
      </c>
      <c r="I134" s="59" t="s">
        <v>26</v>
      </c>
      <c r="J134" s="59" t="s">
        <v>26</v>
      </c>
    </row>
    <row r="135" spans="1:12" s="1" customFormat="1" ht="15.75" x14ac:dyDescent="0.25">
      <c r="A135" s="145"/>
      <c r="B135" s="104"/>
      <c r="C135" s="58" t="s">
        <v>8</v>
      </c>
      <c r="D135" s="59" t="s">
        <v>26</v>
      </c>
      <c r="E135" s="59" t="s">
        <v>26</v>
      </c>
      <c r="F135" s="59" t="s">
        <v>26</v>
      </c>
      <c r="G135" s="59" t="s">
        <v>26</v>
      </c>
      <c r="H135" s="59" t="s">
        <v>26</v>
      </c>
      <c r="I135" s="57" t="s">
        <v>26</v>
      </c>
      <c r="J135" s="57" t="s">
        <v>26</v>
      </c>
    </row>
    <row r="136" spans="1:12" s="1" customFormat="1" ht="15.75" x14ac:dyDescent="0.25">
      <c r="A136" s="145"/>
      <c r="B136" s="104"/>
      <c r="C136" s="58" t="s">
        <v>5</v>
      </c>
      <c r="D136" s="59" t="s">
        <v>26</v>
      </c>
      <c r="E136" s="59" t="s">
        <v>26</v>
      </c>
      <c r="F136" s="59" t="s">
        <v>26</v>
      </c>
      <c r="G136" s="59" t="s">
        <v>26</v>
      </c>
      <c r="H136" s="59" t="s">
        <v>26</v>
      </c>
      <c r="I136" s="57" t="s">
        <v>26</v>
      </c>
      <c r="J136" s="57" t="s">
        <v>26</v>
      </c>
    </row>
    <row r="137" spans="1:12" s="1" customFormat="1" ht="15.75" x14ac:dyDescent="0.25">
      <c r="A137" s="145"/>
      <c r="B137" s="104"/>
      <c r="C137" s="58" t="s">
        <v>12</v>
      </c>
      <c r="D137" s="59" t="s">
        <v>26</v>
      </c>
      <c r="E137" s="59" t="s">
        <v>26</v>
      </c>
      <c r="F137" s="59" t="s">
        <v>26</v>
      </c>
      <c r="G137" s="59" t="s">
        <v>26</v>
      </c>
      <c r="H137" s="59" t="s">
        <v>26</v>
      </c>
      <c r="I137" s="57" t="s">
        <v>26</v>
      </c>
      <c r="J137" s="60" t="s">
        <v>26</v>
      </c>
    </row>
    <row r="138" spans="1:12" s="1" customFormat="1" ht="15.75" x14ac:dyDescent="0.25">
      <c r="A138" s="145"/>
      <c r="B138" s="104"/>
      <c r="C138" s="58" t="s">
        <v>11</v>
      </c>
      <c r="D138" s="59" t="s">
        <v>26</v>
      </c>
      <c r="E138" s="59" t="s">
        <v>26</v>
      </c>
      <c r="F138" s="59" t="s">
        <v>26</v>
      </c>
      <c r="G138" s="59" t="s">
        <v>26</v>
      </c>
      <c r="H138" s="59" t="s">
        <v>26</v>
      </c>
      <c r="I138" s="57" t="s">
        <v>26</v>
      </c>
      <c r="J138" s="57" t="s">
        <v>26</v>
      </c>
    </row>
    <row r="139" spans="1:12" s="1" customFormat="1" ht="15.75" customHeight="1" x14ac:dyDescent="0.25">
      <c r="A139" s="115" t="s">
        <v>79</v>
      </c>
      <c r="B139" s="104" t="s">
        <v>80</v>
      </c>
      <c r="C139" s="58" t="s">
        <v>6</v>
      </c>
      <c r="D139" s="52">
        <f>SUM(D142)</f>
        <v>51480</v>
      </c>
      <c r="E139" s="52">
        <f>E142</f>
        <v>66205</v>
      </c>
      <c r="F139" s="52">
        <f>F142</f>
        <v>66205</v>
      </c>
      <c r="G139" s="52" t="s">
        <v>26</v>
      </c>
      <c r="H139" s="52">
        <v>20681.330000000002</v>
      </c>
      <c r="I139" s="57">
        <f t="shared" ref="I139:I162" si="23">H139/D139*100</f>
        <v>40.173523698523702</v>
      </c>
      <c r="J139" s="57">
        <f t="shared" ref="J139:J162" si="24">H139/E139*100</f>
        <v>31.238320368552223</v>
      </c>
      <c r="L139" s="3"/>
    </row>
    <row r="140" spans="1:12" s="1" customFormat="1" ht="15.75" x14ac:dyDescent="0.25">
      <c r="A140" s="115"/>
      <c r="B140" s="104"/>
      <c r="C140" s="58" t="s">
        <v>8</v>
      </c>
      <c r="D140" s="59" t="s">
        <v>26</v>
      </c>
      <c r="E140" s="59" t="s">
        <v>26</v>
      </c>
      <c r="F140" s="59" t="s">
        <v>26</v>
      </c>
      <c r="G140" s="59" t="s">
        <v>26</v>
      </c>
      <c r="H140" s="59" t="s">
        <v>26</v>
      </c>
      <c r="I140" s="57" t="s">
        <v>26</v>
      </c>
      <c r="J140" s="57" t="s">
        <v>26</v>
      </c>
    </row>
    <row r="141" spans="1:12" s="1" customFormat="1" ht="15.75" x14ac:dyDescent="0.25">
      <c r="A141" s="115"/>
      <c r="B141" s="104"/>
      <c r="C141" s="58" t="s">
        <v>5</v>
      </c>
      <c r="D141" s="59" t="s">
        <v>26</v>
      </c>
      <c r="E141" s="59" t="s">
        <v>26</v>
      </c>
      <c r="F141" s="59" t="s">
        <v>26</v>
      </c>
      <c r="G141" s="59" t="s">
        <v>26</v>
      </c>
      <c r="H141" s="59" t="s">
        <v>26</v>
      </c>
      <c r="I141" s="57" t="s">
        <v>26</v>
      </c>
      <c r="J141" s="57" t="s">
        <v>26</v>
      </c>
    </row>
    <row r="142" spans="1:12" s="1" customFormat="1" ht="15.75" x14ac:dyDescent="0.25">
      <c r="A142" s="115"/>
      <c r="B142" s="104"/>
      <c r="C142" s="58" t="s">
        <v>12</v>
      </c>
      <c r="D142" s="59">
        <v>51480</v>
      </c>
      <c r="E142" s="59">
        <v>66205</v>
      </c>
      <c r="F142" s="59">
        <v>66205</v>
      </c>
      <c r="G142" s="59" t="s">
        <v>26</v>
      </c>
      <c r="H142" s="59">
        <v>20681.330000000002</v>
      </c>
      <c r="I142" s="60">
        <f t="shared" si="23"/>
        <v>40.173523698523702</v>
      </c>
      <c r="J142" s="60">
        <f t="shared" si="24"/>
        <v>31.238320368552223</v>
      </c>
    </row>
    <row r="143" spans="1:12" s="1" customFormat="1" ht="15.75" customHeight="1" x14ac:dyDescent="0.25">
      <c r="A143" s="115"/>
      <c r="B143" s="104"/>
      <c r="C143" s="58" t="s">
        <v>11</v>
      </c>
      <c r="D143" s="59" t="s">
        <v>26</v>
      </c>
      <c r="E143" s="59" t="s">
        <v>26</v>
      </c>
      <c r="F143" s="59" t="s">
        <v>26</v>
      </c>
      <c r="G143" s="59" t="s">
        <v>26</v>
      </c>
      <c r="H143" s="59" t="s">
        <v>26</v>
      </c>
      <c r="I143" s="57" t="s">
        <v>26</v>
      </c>
      <c r="J143" s="57" t="s">
        <v>26</v>
      </c>
    </row>
    <row r="144" spans="1:12" s="1" customFormat="1" ht="15.75" customHeight="1" x14ac:dyDescent="0.25">
      <c r="A144" s="115" t="s">
        <v>9</v>
      </c>
      <c r="B144" s="104" t="s">
        <v>81</v>
      </c>
      <c r="C144" s="58" t="s">
        <v>6</v>
      </c>
      <c r="D144" s="52">
        <f>SUM(D145:D147)</f>
        <v>364604.6</v>
      </c>
      <c r="E144" s="52">
        <f>SUM(E145:E147)</f>
        <v>385541.9</v>
      </c>
      <c r="F144" s="52">
        <f>SUM(F145:F147)</f>
        <v>385541.9</v>
      </c>
      <c r="G144" s="52" t="s">
        <v>26</v>
      </c>
      <c r="H144" s="52">
        <f>SUM(H145:H147)</f>
        <v>131115.41</v>
      </c>
      <c r="I144" s="57">
        <f t="shared" si="23"/>
        <v>35.960986230014655</v>
      </c>
      <c r="J144" s="57">
        <f t="shared" si="24"/>
        <v>34.008083168132956</v>
      </c>
      <c r="L144" s="3"/>
    </row>
    <row r="145" spans="1:12" s="1" customFormat="1" ht="15.75" x14ac:dyDescent="0.25">
      <c r="A145" s="115"/>
      <c r="B145" s="104"/>
      <c r="C145" s="58" t="s">
        <v>8</v>
      </c>
      <c r="D145" s="59" t="s">
        <v>26</v>
      </c>
      <c r="E145" s="59" t="s">
        <v>26</v>
      </c>
      <c r="F145" s="59" t="s">
        <v>26</v>
      </c>
      <c r="G145" s="59" t="s">
        <v>26</v>
      </c>
      <c r="H145" s="59" t="s">
        <v>26</v>
      </c>
      <c r="I145" s="57" t="s">
        <v>26</v>
      </c>
      <c r="J145" s="57" t="s">
        <v>26</v>
      </c>
    </row>
    <row r="146" spans="1:12" s="1" customFormat="1" ht="15.75" customHeight="1" x14ac:dyDescent="0.25">
      <c r="A146" s="115"/>
      <c r="B146" s="104"/>
      <c r="C146" s="58" t="s">
        <v>5</v>
      </c>
      <c r="D146" s="59">
        <v>145319.5</v>
      </c>
      <c r="E146" s="59">
        <v>156238.79999999999</v>
      </c>
      <c r="F146" s="59">
        <v>156238.79999999999</v>
      </c>
      <c r="G146" s="59" t="s">
        <v>26</v>
      </c>
      <c r="H146" s="59">
        <v>11898.64</v>
      </c>
      <c r="I146" s="60">
        <f t="shared" si="23"/>
        <v>8.1879169691610549</v>
      </c>
      <c r="J146" s="60">
        <f t="shared" si="24"/>
        <v>7.6156754916192391</v>
      </c>
    </row>
    <row r="147" spans="1:12" s="1" customFormat="1" ht="15.75" x14ac:dyDescent="0.25">
      <c r="A147" s="115"/>
      <c r="B147" s="104"/>
      <c r="C147" s="58" t="s">
        <v>12</v>
      </c>
      <c r="D147" s="59">
        <v>219285.1</v>
      </c>
      <c r="E147" s="59">
        <v>229303.1</v>
      </c>
      <c r="F147" s="59">
        <v>229303.1</v>
      </c>
      <c r="G147" s="59" t="s">
        <v>26</v>
      </c>
      <c r="H147" s="59">
        <v>119216.77</v>
      </c>
      <c r="I147" s="60">
        <f t="shared" si="23"/>
        <v>54.366106041860576</v>
      </c>
      <c r="J147" s="60">
        <f t="shared" si="24"/>
        <v>51.990910720352232</v>
      </c>
    </row>
    <row r="148" spans="1:12" s="1" customFormat="1" ht="13.5" customHeight="1" x14ac:dyDescent="0.25">
      <c r="A148" s="115"/>
      <c r="B148" s="104"/>
      <c r="C148" s="58" t="s">
        <v>11</v>
      </c>
      <c r="D148" s="87" t="s">
        <v>26</v>
      </c>
      <c r="E148" s="59" t="s">
        <v>26</v>
      </c>
      <c r="F148" s="87" t="s">
        <v>26</v>
      </c>
      <c r="G148" s="87" t="s">
        <v>26</v>
      </c>
      <c r="H148" s="87" t="s">
        <v>26</v>
      </c>
      <c r="I148" s="57" t="s">
        <v>26</v>
      </c>
      <c r="J148" s="57" t="s">
        <v>26</v>
      </c>
    </row>
    <row r="149" spans="1:12" s="1" customFormat="1" ht="15.75" customHeight="1" x14ac:dyDescent="0.25">
      <c r="A149" s="115" t="s">
        <v>31</v>
      </c>
      <c r="B149" s="104" t="s">
        <v>82</v>
      </c>
      <c r="C149" s="58" t="s">
        <v>6</v>
      </c>
      <c r="D149" s="67" t="s">
        <v>26</v>
      </c>
      <c r="E149" s="52" t="s">
        <v>26</v>
      </c>
      <c r="F149" s="67" t="s">
        <v>26</v>
      </c>
      <c r="G149" s="67" t="s">
        <v>26</v>
      </c>
      <c r="H149" s="67" t="s">
        <v>26</v>
      </c>
      <c r="I149" s="57" t="s">
        <v>26</v>
      </c>
      <c r="J149" s="57" t="s">
        <v>26</v>
      </c>
    </row>
    <row r="150" spans="1:12" s="1" customFormat="1" ht="15.75" x14ac:dyDescent="0.25">
      <c r="A150" s="115"/>
      <c r="B150" s="104"/>
      <c r="C150" s="58" t="s">
        <v>8</v>
      </c>
      <c r="D150" s="87" t="s">
        <v>26</v>
      </c>
      <c r="E150" s="59" t="s">
        <v>26</v>
      </c>
      <c r="F150" s="87" t="s">
        <v>26</v>
      </c>
      <c r="G150" s="87" t="s">
        <v>26</v>
      </c>
      <c r="H150" s="87" t="s">
        <v>26</v>
      </c>
      <c r="I150" s="57" t="s">
        <v>26</v>
      </c>
      <c r="J150" s="57" t="s">
        <v>26</v>
      </c>
    </row>
    <row r="151" spans="1:12" s="1" customFormat="1" ht="15.75" x14ac:dyDescent="0.25">
      <c r="A151" s="115"/>
      <c r="B151" s="104"/>
      <c r="C151" s="58" t="s">
        <v>5</v>
      </c>
      <c r="D151" s="87" t="s">
        <v>26</v>
      </c>
      <c r="E151" s="59" t="s">
        <v>26</v>
      </c>
      <c r="F151" s="87" t="s">
        <v>26</v>
      </c>
      <c r="G151" s="87" t="s">
        <v>26</v>
      </c>
      <c r="H151" s="87" t="s">
        <v>26</v>
      </c>
      <c r="I151" s="57" t="s">
        <v>26</v>
      </c>
      <c r="J151" s="57" t="s">
        <v>26</v>
      </c>
    </row>
    <row r="152" spans="1:12" s="1" customFormat="1" ht="15.75" x14ac:dyDescent="0.25">
      <c r="A152" s="115"/>
      <c r="B152" s="104"/>
      <c r="C152" s="58" t="s">
        <v>12</v>
      </c>
      <c r="D152" s="87" t="s">
        <v>26</v>
      </c>
      <c r="E152" s="59" t="s">
        <v>26</v>
      </c>
      <c r="F152" s="87" t="s">
        <v>26</v>
      </c>
      <c r="G152" s="87" t="s">
        <v>26</v>
      </c>
      <c r="H152" s="87" t="s">
        <v>26</v>
      </c>
      <c r="I152" s="57" t="s">
        <v>26</v>
      </c>
      <c r="J152" s="57" t="s">
        <v>26</v>
      </c>
    </row>
    <row r="153" spans="1:12" s="1" customFormat="1" ht="12.75" customHeight="1" x14ac:dyDescent="0.25">
      <c r="A153" s="115"/>
      <c r="B153" s="104"/>
      <c r="C153" s="58" t="s">
        <v>11</v>
      </c>
      <c r="D153" s="87" t="s">
        <v>26</v>
      </c>
      <c r="E153" s="59" t="s">
        <v>26</v>
      </c>
      <c r="F153" s="87" t="s">
        <v>26</v>
      </c>
      <c r="G153" s="87" t="s">
        <v>26</v>
      </c>
      <c r="H153" s="87" t="s">
        <v>26</v>
      </c>
      <c r="I153" s="57" t="s">
        <v>26</v>
      </c>
      <c r="J153" s="57" t="s">
        <v>26</v>
      </c>
    </row>
    <row r="154" spans="1:12" s="1" customFormat="1" ht="15.75" customHeight="1" x14ac:dyDescent="0.25">
      <c r="A154" s="115" t="s">
        <v>36</v>
      </c>
      <c r="B154" s="104" t="s">
        <v>83</v>
      </c>
      <c r="C154" s="58" t="s">
        <v>6</v>
      </c>
      <c r="D154" s="52">
        <f>D157</f>
        <v>3910</v>
      </c>
      <c r="E154" s="52">
        <f>E157</f>
        <v>3910</v>
      </c>
      <c r="F154" s="52">
        <f>F157</f>
        <v>3910</v>
      </c>
      <c r="G154" s="52" t="s">
        <v>26</v>
      </c>
      <c r="H154" s="52">
        <f>H157</f>
        <v>2920.92</v>
      </c>
      <c r="I154" s="57">
        <f t="shared" si="23"/>
        <v>74.703836317135554</v>
      </c>
      <c r="J154" s="57">
        <f t="shared" si="24"/>
        <v>74.703836317135554</v>
      </c>
      <c r="L154" s="3"/>
    </row>
    <row r="155" spans="1:12" s="1" customFormat="1" ht="10.5" customHeight="1" x14ac:dyDescent="0.25">
      <c r="A155" s="115"/>
      <c r="B155" s="104"/>
      <c r="C155" s="58" t="s">
        <v>8</v>
      </c>
      <c r="D155" s="59" t="s">
        <v>26</v>
      </c>
      <c r="E155" s="59" t="s">
        <v>26</v>
      </c>
      <c r="F155" s="59" t="s">
        <v>26</v>
      </c>
      <c r="G155" s="59" t="s">
        <v>26</v>
      </c>
      <c r="H155" s="59" t="s">
        <v>26</v>
      </c>
      <c r="I155" s="57" t="s">
        <v>26</v>
      </c>
      <c r="J155" s="57" t="s">
        <v>26</v>
      </c>
    </row>
    <row r="156" spans="1:12" s="1" customFormat="1" ht="15.75" x14ac:dyDescent="0.25">
      <c r="A156" s="115"/>
      <c r="B156" s="104"/>
      <c r="C156" s="58" t="s">
        <v>5</v>
      </c>
      <c r="D156" s="59" t="s">
        <v>26</v>
      </c>
      <c r="E156" s="59" t="s">
        <v>26</v>
      </c>
      <c r="F156" s="59" t="s">
        <v>26</v>
      </c>
      <c r="G156" s="59" t="s">
        <v>26</v>
      </c>
      <c r="H156" s="59" t="s">
        <v>26</v>
      </c>
      <c r="I156" s="57" t="s">
        <v>26</v>
      </c>
      <c r="J156" s="57" t="s">
        <v>26</v>
      </c>
    </row>
    <row r="157" spans="1:12" s="1" customFormat="1" ht="15.75" x14ac:dyDescent="0.25">
      <c r="A157" s="115"/>
      <c r="B157" s="104"/>
      <c r="C157" s="58" t="s">
        <v>12</v>
      </c>
      <c r="D157" s="59">
        <v>3910</v>
      </c>
      <c r="E157" s="59">
        <v>3910</v>
      </c>
      <c r="F157" s="59">
        <v>3910</v>
      </c>
      <c r="G157" s="59" t="s">
        <v>26</v>
      </c>
      <c r="H157" s="59">
        <v>2920.92</v>
      </c>
      <c r="I157" s="60">
        <f t="shared" si="23"/>
        <v>74.703836317135554</v>
      </c>
      <c r="J157" s="60">
        <f t="shared" si="24"/>
        <v>74.703836317135554</v>
      </c>
    </row>
    <row r="158" spans="1:12" s="1" customFormat="1" ht="18" customHeight="1" x14ac:dyDescent="0.25">
      <c r="A158" s="115"/>
      <c r="B158" s="104"/>
      <c r="C158" s="58" t="s">
        <v>11</v>
      </c>
      <c r="D158" s="59" t="s">
        <v>26</v>
      </c>
      <c r="E158" s="59" t="s">
        <v>26</v>
      </c>
      <c r="F158" s="59" t="s">
        <v>26</v>
      </c>
      <c r="G158" s="59" t="s">
        <v>26</v>
      </c>
      <c r="H158" s="59" t="s">
        <v>26</v>
      </c>
      <c r="I158" s="57" t="s">
        <v>26</v>
      </c>
      <c r="J158" s="57" t="s">
        <v>26</v>
      </c>
    </row>
    <row r="159" spans="1:12" s="1" customFormat="1" ht="17.25" customHeight="1" x14ac:dyDescent="0.25">
      <c r="A159" s="115" t="s">
        <v>57</v>
      </c>
      <c r="B159" s="104" t="s">
        <v>84</v>
      </c>
      <c r="C159" s="58" t="s">
        <v>6</v>
      </c>
      <c r="D159" s="52">
        <f>D162</f>
        <v>30301</v>
      </c>
      <c r="E159" s="52">
        <f>E162+E161</f>
        <v>30784</v>
      </c>
      <c r="F159" s="52">
        <f>F162+F161</f>
        <v>30784</v>
      </c>
      <c r="G159" s="52" t="s">
        <v>26</v>
      </c>
      <c r="H159" s="52">
        <f>SUM(H160:H162)</f>
        <v>17406.150000000001</v>
      </c>
      <c r="I159" s="57">
        <f t="shared" si="23"/>
        <v>57.444143757631771</v>
      </c>
      <c r="J159" s="57">
        <f t="shared" si="24"/>
        <v>56.542846933471935</v>
      </c>
      <c r="L159" s="3"/>
    </row>
    <row r="160" spans="1:12" s="1" customFormat="1" ht="14.25" customHeight="1" x14ac:dyDescent="0.25">
      <c r="A160" s="115"/>
      <c r="B160" s="104"/>
      <c r="C160" s="58" t="s">
        <v>8</v>
      </c>
      <c r="D160" s="59" t="s">
        <v>26</v>
      </c>
      <c r="E160" s="59" t="s">
        <v>26</v>
      </c>
      <c r="F160" s="59" t="s">
        <v>26</v>
      </c>
      <c r="G160" s="59" t="s">
        <v>26</v>
      </c>
      <c r="H160" s="59" t="s">
        <v>26</v>
      </c>
      <c r="I160" s="57" t="s">
        <v>26</v>
      </c>
      <c r="J160" s="57" t="s">
        <v>26</v>
      </c>
    </row>
    <row r="161" spans="1:12" s="1" customFormat="1" ht="15" customHeight="1" x14ac:dyDescent="0.25">
      <c r="A161" s="115"/>
      <c r="B161" s="104"/>
      <c r="C161" s="58" t="s">
        <v>5</v>
      </c>
      <c r="D161" s="59" t="s">
        <v>26</v>
      </c>
      <c r="E161" s="59">
        <v>700</v>
      </c>
      <c r="F161" s="59">
        <v>700</v>
      </c>
      <c r="G161" s="59" t="s">
        <v>26</v>
      </c>
      <c r="H161" s="59">
        <v>0</v>
      </c>
      <c r="I161" s="57" t="s">
        <v>26</v>
      </c>
      <c r="J161" s="60">
        <v>0</v>
      </c>
    </row>
    <row r="162" spans="1:12" s="1" customFormat="1" ht="15.75" x14ac:dyDescent="0.25">
      <c r="A162" s="115"/>
      <c r="B162" s="104"/>
      <c r="C162" s="58" t="s">
        <v>12</v>
      </c>
      <c r="D162" s="59">
        <v>30301</v>
      </c>
      <c r="E162" s="59">
        <v>30084</v>
      </c>
      <c r="F162" s="59">
        <v>30084</v>
      </c>
      <c r="G162" s="59" t="s">
        <v>26</v>
      </c>
      <c r="H162" s="59">
        <v>17406.150000000001</v>
      </c>
      <c r="I162" s="60">
        <f t="shared" si="23"/>
        <v>57.444143757631771</v>
      </c>
      <c r="J162" s="60">
        <f t="shared" si="24"/>
        <v>57.858496210610298</v>
      </c>
      <c r="K162" s="47"/>
    </row>
    <row r="163" spans="1:12" s="1" customFormat="1" ht="15.75" x14ac:dyDescent="0.25">
      <c r="A163" s="115"/>
      <c r="B163" s="104"/>
      <c r="C163" s="58" t="s">
        <v>11</v>
      </c>
      <c r="D163" s="59" t="s">
        <v>26</v>
      </c>
      <c r="E163" s="59" t="s">
        <v>26</v>
      </c>
      <c r="F163" s="59" t="s">
        <v>26</v>
      </c>
      <c r="G163" s="59" t="s">
        <v>26</v>
      </c>
      <c r="H163" s="59" t="s">
        <v>26</v>
      </c>
      <c r="I163" s="57" t="s">
        <v>26</v>
      </c>
      <c r="J163" s="57" t="s">
        <v>26</v>
      </c>
    </row>
    <row r="164" spans="1:12" s="1" customFormat="1" ht="15.75" customHeight="1" x14ac:dyDescent="0.25">
      <c r="A164" s="115" t="s">
        <v>105</v>
      </c>
      <c r="B164" s="109" t="s">
        <v>104</v>
      </c>
      <c r="C164" s="58" t="s">
        <v>6</v>
      </c>
      <c r="D164" s="52" t="s">
        <v>26</v>
      </c>
      <c r="E164" s="52" t="s">
        <v>26</v>
      </c>
      <c r="F164" s="52" t="s">
        <v>26</v>
      </c>
      <c r="G164" s="59" t="s">
        <v>26</v>
      </c>
      <c r="H164" s="52" t="s">
        <v>26</v>
      </c>
      <c r="I164" s="57" t="s">
        <v>26</v>
      </c>
      <c r="J164" s="68" t="s">
        <v>26</v>
      </c>
    </row>
    <row r="165" spans="1:12" s="1" customFormat="1" ht="12.75" customHeight="1" x14ac:dyDescent="0.25">
      <c r="A165" s="115"/>
      <c r="B165" s="110"/>
      <c r="C165" s="58" t="s">
        <v>8</v>
      </c>
      <c r="D165" s="59" t="s">
        <v>26</v>
      </c>
      <c r="E165" s="59" t="s">
        <v>26</v>
      </c>
      <c r="F165" s="59" t="s">
        <v>26</v>
      </c>
      <c r="G165" s="59" t="s">
        <v>26</v>
      </c>
      <c r="H165" s="59" t="s">
        <v>26</v>
      </c>
      <c r="I165" s="60" t="s">
        <v>26</v>
      </c>
      <c r="J165" s="69" t="s">
        <v>26</v>
      </c>
    </row>
    <row r="166" spans="1:12" s="1" customFormat="1" ht="15.75" x14ac:dyDescent="0.25">
      <c r="A166" s="115"/>
      <c r="B166" s="110"/>
      <c r="C166" s="58" t="s">
        <v>5</v>
      </c>
      <c r="D166" s="59" t="s">
        <v>26</v>
      </c>
      <c r="E166" s="59" t="s">
        <v>26</v>
      </c>
      <c r="F166" s="59" t="s">
        <v>26</v>
      </c>
      <c r="G166" s="59" t="s">
        <v>26</v>
      </c>
      <c r="H166" s="59" t="s">
        <v>26</v>
      </c>
      <c r="I166" s="60" t="s">
        <v>26</v>
      </c>
      <c r="J166" s="69" t="s">
        <v>26</v>
      </c>
    </row>
    <row r="167" spans="1:12" s="1" customFormat="1" ht="15.75" x14ac:dyDescent="0.25">
      <c r="A167" s="115"/>
      <c r="B167" s="110"/>
      <c r="C167" s="58" t="s">
        <v>12</v>
      </c>
      <c r="D167" s="59" t="s">
        <v>26</v>
      </c>
      <c r="E167" s="59" t="s">
        <v>26</v>
      </c>
      <c r="F167" s="59" t="s">
        <v>26</v>
      </c>
      <c r="G167" s="59" t="s">
        <v>26</v>
      </c>
      <c r="H167" s="59" t="s">
        <v>26</v>
      </c>
      <c r="I167" s="60" t="s">
        <v>26</v>
      </c>
      <c r="J167" s="69" t="s">
        <v>26</v>
      </c>
    </row>
    <row r="168" spans="1:12" s="1" customFormat="1" ht="15.75" x14ac:dyDescent="0.25">
      <c r="A168" s="115"/>
      <c r="B168" s="111"/>
      <c r="C168" s="58" t="s">
        <v>11</v>
      </c>
      <c r="D168" s="59" t="s">
        <v>26</v>
      </c>
      <c r="E168" s="59" t="s">
        <v>26</v>
      </c>
      <c r="F168" s="59" t="s">
        <v>26</v>
      </c>
      <c r="G168" s="59" t="s">
        <v>26</v>
      </c>
      <c r="H168" s="59" t="s">
        <v>26</v>
      </c>
      <c r="I168" s="60" t="s">
        <v>26</v>
      </c>
      <c r="J168" s="69" t="s">
        <v>26</v>
      </c>
    </row>
    <row r="169" spans="1:12" s="1" customFormat="1" ht="15.75" x14ac:dyDescent="0.25">
      <c r="A169" s="112" t="s">
        <v>61</v>
      </c>
      <c r="B169" s="109" t="s">
        <v>120</v>
      </c>
      <c r="C169" s="58" t="s">
        <v>6</v>
      </c>
      <c r="D169" s="52">
        <f>SUM(D171:D172)</f>
        <v>290660</v>
      </c>
      <c r="E169" s="52">
        <f>SUM(E171:E172)</f>
        <v>290660</v>
      </c>
      <c r="F169" s="52">
        <f>SUM(F171:F172)</f>
        <v>290660</v>
      </c>
      <c r="G169" s="52" t="s">
        <v>26</v>
      </c>
      <c r="H169" s="52">
        <f>SUM(H171:H173)</f>
        <v>290100</v>
      </c>
      <c r="I169" s="57">
        <f>H169/D169*100</f>
        <v>99.807335030619967</v>
      </c>
      <c r="J169" s="68">
        <f>H169/E169*100</f>
        <v>99.807335030619967</v>
      </c>
      <c r="L169" s="3"/>
    </row>
    <row r="170" spans="1:12" s="1" customFormat="1" ht="15.75" x14ac:dyDescent="0.25">
      <c r="A170" s="110"/>
      <c r="B170" s="113"/>
      <c r="C170" s="58" t="s">
        <v>8</v>
      </c>
      <c r="D170" s="59" t="s">
        <v>26</v>
      </c>
      <c r="E170" s="59" t="s">
        <v>26</v>
      </c>
      <c r="F170" s="59" t="s">
        <v>26</v>
      </c>
      <c r="G170" s="59" t="s">
        <v>26</v>
      </c>
      <c r="H170" s="59" t="s">
        <v>26</v>
      </c>
      <c r="I170" s="57" t="s">
        <v>26</v>
      </c>
      <c r="J170" s="68" t="s">
        <v>26</v>
      </c>
    </row>
    <row r="171" spans="1:12" s="1" customFormat="1" ht="15.75" x14ac:dyDescent="0.25">
      <c r="A171" s="110"/>
      <c r="B171" s="113"/>
      <c r="C171" s="58" t="s">
        <v>5</v>
      </c>
      <c r="D171" s="59">
        <v>214000</v>
      </c>
      <c r="E171" s="59">
        <v>214000</v>
      </c>
      <c r="F171" s="59">
        <v>214000</v>
      </c>
      <c r="G171" s="59" t="s">
        <v>26</v>
      </c>
      <c r="H171" s="59">
        <v>213440</v>
      </c>
      <c r="I171" s="60">
        <f t="shared" ref="I171:I172" si="25">H171/D171*100</f>
        <v>99.738317757009341</v>
      </c>
      <c r="J171" s="69">
        <f t="shared" ref="J171:J172" si="26">H171/E171*100</f>
        <v>99.738317757009341</v>
      </c>
    </row>
    <row r="172" spans="1:12" s="1" customFormat="1" ht="15.75" x14ac:dyDescent="0.25">
      <c r="A172" s="110"/>
      <c r="B172" s="113"/>
      <c r="C172" s="58" t="s">
        <v>12</v>
      </c>
      <c r="D172" s="59">
        <v>76660</v>
      </c>
      <c r="E172" s="59">
        <v>76660</v>
      </c>
      <c r="F172" s="59">
        <v>76660</v>
      </c>
      <c r="G172" s="59" t="s">
        <v>26</v>
      </c>
      <c r="H172" s="59">
        <v>76660</v>
      </c>
      <c r="I172" s="60">
        <f t="shared" si="25"/>
        <v>100</v>
      </c>
      <c r="J172" s="69">
        <f t="shared" si="26"/>
        <v>100</v>
      </c>
    </row>
    <row r="173" spans="1:12" s="1" customFormat="1" ht="11.25" customHeight="1" x14ac:dyDescent="0.25">
      <c r="A173" s="111"/>
      <c r="B173" s="114"/>
      <c r="C173" s="58" t="s">
        <v>11</v>
      </c>
      <c r="D173" s="59" t="s">
        <v>26</v>
      </c>
      <c r="E173" s="59" t="s">
        <v>26</v>
      </c>
      <c r="F173" s="59" t="s">
        <v>26</v>
      </c>
      <c r="G173" s="59" t="s">
        <v>26</v>
      </c>
      <c r="H173" s="59" t="s">
        <v>26</v>
      </c>
      <c r="I173" s="60" t="s">
        <v>26</v>
      </c>
      <c r="J173" s="69" t="s">
        <v>26</v>
      </c>
    </row>
    <row r="174" spans="1:12" s="1" customFormat="1" ht="15.75" x14ac:dyDescent="0.25">
      <c r="A174" s="112" t="s">
        <v>102</v>
      </c>
      <c r="B174" s="109" t="s">
        <v>119</v>
      </c>
      <c r="C174" s="58" t="s">
        <v>6</v>
      </c>
      <c r="D174" s="52" t="s">
        <v>26</v>
      </c>
      <c r="E174" s="52" t="s">
        <v>26</v>
      </c>
      <c r="F174" s="52" t="s">
        <v>26</v>
      </c>
      <c r="G174" s="52" t="s">
        <v>26</v>
      </c>
      <c r="H174" s="52" t="s">
        <v>26</v>
      </c>
      <c r="I174" s="57" t="s">
        <v>26</v>
      </c>
      <c r="J174" s="57" t="s">
        <v>26</v>
      </c>
    </row>
    <row r="175" spans="1:12" s="1" customFormat="1" ht="15.75" x14ac:dyDescent="0.25">
      <c r="A175" s="110"/>
      <c r="B175" s="113"/>
      <c r="C175" s="58" t="s">
        <v>8</v>
      </c>
      <c r="D175" s="59" t="s">
        <v>26</v>
      </c>
      <c r="E175" s="59" t="s">
        <v>26</v>
      </c>
      <c r="F175" s="59" t="s">
        <v>26</v>
      </c>
      <c r="G175" s="59" t="s">
        <v>26</v>
      </c>
      <c r="H175" s="59" t="s">
        <v>26</v>
      </c>
      <c r="I175" s="60" t="s">
        <v>26</v>
      </c>
      <c r="J175" s="69" t="s">
        <v>26</v>
      </c>
    </row>
    <row r="176" spans="1:12" s="1" customFormat="1" ht="13.5" customHeight="1" x14ac:dyDescent="0.25">
      <c r="A176" s="110"/>
      <c r="B176" s="113"/>
      <c r="C176" s="58" t="s">
        <v>5</v>
      </c>
      <c r="D176" s="59" t="s">
        <v>26</v>
      </c>
      <c r="E176" s="59" t="s">
        <v>26</v>
      </c>
      <c r="F176" s="59" t="s">
        <v>26</v>
      </c>
      <c r="G176" s="59" t="s">
        <v>26</v>
      </c>
      <c r="H176" s="59" t="s">
        <v>26</v>
      </c>
      <c r="I176" s="60" t="s">
        <v>26</v>
      </c>
      <c r="J176" s="69" t="s">
        <v>26</v>
      </c>
    </row>
    <row r="177" spans="1:12" s="1" customFormat="1" ht="15.75" x14ac:dyDescent="0.25">
      <c r="A177" s="110"/>
      <c r="B177" s="113"/>
      <c r="C177" s="58" t="s">
        <v>12</v>
      </c>
      <c r="D177" s="59" t="s">
        <v>26</v>
      </c>
      <c r="E177" s="59" t="s">
        <v>26</v>
      </c>
      <c r="F177" s="59" t="s">
        <v>26</v>
      </c>
      <c r="G177" s="59" t="s">
        <v>26</v>
      </c>
      <c r="H177" s="59" t="s">
        <v>26</v>
      </c>
      <c r="I177" s="60" t="s">
        <v>26</v>
      </c>
      <c r="J177" s="69" t="s">
        <v>26</v>
      </c>
    </row>
    <row r="178" spans="1:12" s="1" customFormat="1" ht="15.75" x14ac:dyDescent="0.25">
      <c r="A178" s="111"/>
      <c r="B178" s="114"/>
      <c r="C178" s="58" t="s">
        <v>11</v>
      </c>
      <c r="D178" s="59" t="s">
        <v>26</v>
      </c>
      <c r="E178" s="59" t="s">
        <v>26</v>
      </c>
      <c r="F178" s="59" t="s">
        <v>26</v>
      </c>
      <c r="G178" s="59" t="s">
        <v>26</v>
      </c>
      <c r="H178" s="59" t="s">
        <v>26</v>
      </c>
      <c r="I178" s="60" t="s">
        <v>26</v>
      </c>
      <c r="J178" s="69" t="s">
        <v>26</v>
      </c>
    </row>
    <row r="179" spans="1:12" s="1" customFormat="1" ht="15.75" x14ac:dyDescent="0.25">
      <c r="A179" s="109" t="s">
        <v>125</v>
      </c>
      <c r="B179" s="109" t="s">
        <v>124</v>
      </c>
      <c r="C179" s="58" t="s">
        <v>6</v>
      </c>
      <c r="D179" s="52">
        <f>SUM(D181:D182)</f>
        <v>387631.59</v>
      </c>
      <c r="E179" s="52">
        <f>SUM(E181:E182)</f>
        <v>388008.59</v>
      </c>
      <c r="F179" s="52">
        <f>SUM(F181:F182)</f>
        <v>388008.59</v>
      </c>
      <c r="G179" s="59" t="s">
        <v>26</v>
      </c>
      <c r="H179" s="52">
        <f>SUM(H181:H182)</f>
        <v>40014.26</v>
      </c>
      <c r="I179" s="68">
        <f>H179/D179*100</f>
        <v>10.322755170702161</v>
      </c>
      <c r="J179" s="68">
        <f>H179/E179*100</f>
        <v>10.312725293014775</v>
      </c>
      <c r="L179" s="3"/>
    </row>
    <row r="180" spans="1:12" s="1" customFormat="1" ht="11.25" customHeight="1" x14ac:dyDescent="0.25">
      <c r="A180" s="113"/>
      <c r="B180" s="110"/>
      <c r="C180" s="58" t="s">
        <v>8</v>
      </c>
      <c r="D180" s="59" t="s">
        <v>26</v>
      </c>
      <c r="E180" s="59" t="s">
        <v>26</v>
      </c>
      <c r="F180" s="59" t="s">
        <v>26</v>
      </c>
      <c r="G180" s="59" t="s">
        <v>26</v>
      </c>
      <c r="H180" s="59" t="s">
        <v>26</v>
      </c>
      <c r="I180" s="59" t="s">
        <v>26</v>
      </c>
      <c r="J180" s="69" t="s">
        <v>26</v>
      </c>
    </row>
    <row r="181" spans="1:12" s="1" customFormat="1" ht="15.75" x14ac:dyDescent="0.25">
      <c r="A181" s="113"/>
      <c r="B181" s="110"/>
      <c r="C181" s="58" t="s">
        <v>5</v>
      </c>
      <c r="D181" s="59">
        <v>341115.59</v>
      </c>
      <c r="E181" s="59">
        <v>341115.59</v>
      </c>
      <c r="F181" s="59">
        <v>341115.59</v>
      </c>
      <c r="G181" s="59" t="s">
        <v>26</v>
      </c>
      <c r="H181" s="59">
        <v>35212.550000000003</v>
      </c>
      <c r="I181" s="69">
        <f>H181/D181*100</f>
        <v>10.322761853247458</v>
      </c>
      <c r="J181" s="69">
        <f>H181/E181*100</f>
        <v>10.322761853247458</v>
      </c>
    </row>
    <row r="182" spans="1:12" s="1" customFormat="1" ht="15.75" x14ac:dyDescent="0.25">
      <c r="A182" s="113"/>
      <c r="B182" s="110"/>
      <c r="C182" s="58" t="s">
        <v>12</v>
      </c>
      <c r="D182" s="59">
        <v>46516</v>
      </c>
      <c r="E182" s="59">
        <v>46893</v>
      </c>
      <c r="F182" s="59">
        <v>46893</v>
      </c>
      <c r="G182" s="59" t="s">
        <v>26</v>
      </c>
      <c r="H182" s="59">
        <v>4801.71</v>
      </c>
      <c r="I182" s="69">
        <f>H182/D182*100</f>
        <v>10.322706165620431</v>
      </c>
      <c r="J182" s="69">
        <f>H182/E182*100</f>
        <v>10.239715949075554</v>
      </c>
    </row>
    <row r="183" spans="1:12" s="1" customFormat="1" ht="15.75" x14ac:dyDescent="0.25">
      <c r="A183" s="114"/>
      <c r="B183" s="111"/>
      <c r="C183" s="58" t="s">
        <v>11</v>
      </c>
      <c r="D183" s="59" t="s">
        <v>26</v>
      </c>
      <c r="E183" s="59" t="s">
        <v>26</v>
      </c>
      <c r="F183" s="59" t="s">
        <v>26</v>
      </c>
      <c r="G183" s="59" t="s">
        <v>26</v>
      </c>
      <c r="H183" s="59" t="s">
        <v>26</v>
      </c>
      <c r="I183" s="59" t="s">
        <v>26</v>
      </c>
      <c r="J183" s="69" t="s">
        <v>26</v>
      </c>
    </row>
    <row r="184" spans="1:12" s="41" customFormat="1" ht="16.5" customHeight="1" x14ac:dyDescent="0.2">
      <c r="A184" s="106" t="s">
        <v>10</v>
      </c>
      <c r="B184" s="106" t="s">
        <v>23</v>
      </c>
      <c r="C184" s="51" t="s">
        <v>6</v>
      </c>
      <c r="D184" s="88">
        <f>D190+D195+D200+D205</f>
        <v>1266895.76</v>
      </c>
      <c r="E184" s="88">
        <f t="shared" ref="E184:F184" si="27">E190+E195+E200+E205</f>
        <v>1360285.67</v>
      </c>
      <c r="F184" s="88">
        <f t="shared" si="27"/>
        <v>1283837.3699999999</v>
      </c>
      <c r="G184" s="52">
        <f>G188</f>
        <v>76448.3</v>
      </c>
      <c r="H184" s="52">
        <f>H190+H195+H200+H205</f>
        <v>817828.00999999989</v>
      </c>
      <c r="I184" s="53">
        <f>H184/D184*100</f>
        <v>64.55369382560724</v>
      </c>
      <c r="J184" s="54">
        <f>H184/E184*100</f>
        <v>60.121783830891928</v>
      </c>
      <c r="K184" s="4"/>
    </row>
    <row r="185" spans="1:12" s="40" customFormat="1" ht="16.5" customHeight="1" x14ac:dyDescent="0.2">
      <c r="A185" s="107"/>
      <c r="B185" s="107"/>
      <c r="C185" s="55" t="s">
        <v>8</v>
      </c>
      <c r="D185" s="88">
        <f>SUM(D191,D196)</f>
        <v>12535.79</v>
      </c>
      <c r="E185" s="88">
        <f t="shared" ref="E185:F185" si="28">E191+E196</f>
        <v>12535.77</v>
      </c>
      <c r="F185" s="88">
        <f t="shared" si="28"/>
        <v>12535.77</v>
      </c>
      <c r="G185" s="52" t="s">
        <v>26</v>
      </c>
      <c r="H185" s="52">
        <f>H191</f>
        <v>9315.77</v>
      </c>
      <c r="I185" s="53">
        <f>H185/D185*100</f>
        <v>74.313385913452606</v>
      </c>
      <c r="J185" s="54">
        <f>H185/E185*100</f>
        <v>74.313504475592637</v>
      </c>
      <c r="K185" s="8"/>
    </row>
    <row r="186" spans="1:12" s="40" customFormat="1" ht="16.5" customHeight="1" x14ac:dyDescent="0.2">
      <c r="A186" s="107"/>
      <c r="B186" s="107"/>
      <c r="C186" s="56" t="s">
        <v>5</v>
      </c>
      <c r="D186" s="88">
        <f>D192+D197</f>
        <v>85070.97</v>
      </c>
      <c r="E186" s="88">
        <f>E192+E197+E207</f>
        <v>147485</v>
      </c>
      <c r="F186" s="88">
        <f>F192+F197+F207</f>
        <v>147485</v>
      </c>
      <c r="G186" s="52" t="s">
        <v>26</v>
      </c>
      <c r="H186" s="52">
        <f>H192</f>
        <v>26196.83</v>
      </c>
      <c r="I186" s="53">
        <f>H186/D186*100</f>
        <v>30.79408874731298</v>
      </c>
      <c r="J186" s="54">
        <f>H186/E186*100</f>
        <v>17.762369054480118</v>
      </c>
      <c r="K186" s="8"/>
    </row>
    <row r="187" spans="1:12" s="40" customFormat="1" ht="16.5" customHeight="1" x14ac:dyDescent="0.2">
      <c r="A187" s="107"/>
      <c r="B187" s="107"/>
      <c r="C187" s="56" t="s">
        <v>12</v>
      </c>
      <c r="D187" s="88">
        <f>D193+D198+D203+D208</f>
        <v>1100876.7</v>
      </c>
      <c r="E187" s="88">
        <f t="shared" ref="E187:F187" si="29">E193+E198+E203+E208</f>
        <v>1123816.5999999999</v>
      </c>
      <c r="F187" s="88">
        <f t="shared" si="29"/>
        <v>1123816.5999999999</v>
      </c>
      <c r="G187" s="52" t="s">
        <v>26</v>
      </c>
      <c r="H187" s="52">
        <f>H193+H198+H203+H208</f>
        <v>743667.35</v>
      </c>
      <c r="I187" s="53">
        <f>H187/D187*100</f>
        <v>67.552283557277576</v>
      </c>
      <c r="J187" s="54">
        <f>H187/E187*100</f>
        <v>66.173372950711013</v>
      </c>
      <c r="K187" s="8"/>
    </row>
    <row r="188" spans="1:12" s="40" customFormat="1" ht="15.75" customHeight="1" x14ac:dyDescent="0.2">
      <c r="A188" s="108"/>
      <c r="B188" s="108"/>
      <c r="C188" s="56" t="s">
        <v>11</v>
      </c>
      <c r="D188" s="88">
        <f>D194+D204</f>
        <v>68412.3</v>
      </c>
      <c r="E188" s="88">
        <f>E194+E204</f>
        <v>76448.3</v>
      </c>
      <c r="F188" s="52" t="s">
        <v>26</v>
      </c>
      <c r="G188" s="52">
        <f>G194+G204</f>
        <v>76448.3</v>
      </c>
      <c r="H188" s="52">
        <f>H194+H204</f>
        <v>38648.06</v>
      </c>
      <c r="I188" s="53">
        <f>H188/D188*100</f>
        <v>56.49285289341244</v>
      </c>
      <c r="J188" s="54">
        <f>H188/E188*100</f>
        <v>50.554505463169221</v>
      </c>
      <c r="K188" s="8"/>
    </row>
    <row r="189" spans="1:12" s="40" customFormat="1" ht="18" customHeight="1" x14ac:dyDescent="0.2">
      <c r="A189" s="140" t="s">
        <v>0</v>
      </c>
      <c r="B189" s="141"/>
      <c r="C189" s="141"/>
      <c r="D189" s="141"/>
      <c r="E189" s="141"/>
      <c r="F189" s="141"/>
      <c r="G189" s="141"/>
      <c r="H189" s="141"/>
      <c r="I189" s="141"/>
      <c r="J189" s="142"/>
      <c r="K189" s="8"/>
    </row>
    <row r="190" spans="1:12" s="40" customFormat="1" ht="15.75" x14ac:dyDescent="0.2">
      <c r="A190" s="112" t="s">
        <v>1</v>
      </c>
      <c r="B190" s="109" t="s">
        <v>24</v>
      </c>
      <c r="C190" s="70" t="s">
        <v>6</v>
      </c>
      <c r="D190" s="88">
        <f>SUM(D191:D194)</f>
        <v>1238555.06</v>
      </c>
      <c r="E190" s="88">
        <f>SUM(E191:E194)</f>
        <v>1265372.97</v>
      </c>
      <c r="F190" s="88">
        <f>SUM(F191:F194)</f>
        <v>1188974.67</v>
      </c>
      <c r="G190" s="52">
        <f>SUM(G191:G194)</f>
        <v>76398.3</v>
      </c>
      <c r="H190" s="52">
        <f>SUM(H191:H194)</f>
        <v>801301.7</v>
      </c>
      <c r="I190" s="53">
        <f t="shared" ref="I190:I194" si="30">H190/D190*100</f>
        <v>64.696493993573441</v>
      </c>
      <c r="J190" s="54">
        <f t="shared" ref="J190:J194" si="31">H190/E190*100</f>
        <v>63.325337192875232</v>
      </c>
      <c r="K190" s="6"/>
    </row>
    <row r="191" spans="1:12" s="40" customFormat="1" ht="22.5" customHeight="1" x14ac:dyDescent="0.2">
      <c r="A191" s="127"/>
      <c r="B191" s="113"/>
      <c r="C191" s="58" t="s">
        <v>4</v>
      </c>
      <c r="D191" s="59">
        <v>9315.7900000000009</v>
      </c>
      <c r="E191" s="59">
        <v>9315.77</v>
      </c>
      <c r="F191" s="59">
        <v>9315.77</v>
      </c>
      <c r="G191" s="59" t="s">
        <v>26</v>
      </c>
      <c r="H191" s="59">
        <v>9315.77</v>
      </c>
      <c r="I191" s="66">
        <f>H191/D191*100</f>
        <v>99.999785310746589</v>
      </c>
      <c r="J191" s="89">
        <f>H191/E191*100</f>
        <v>100</v>
      </c>
      <c r="K191" s="8"/>
    </row>
    <row r="192" spans="1:12" s="40" customFormat="1" ht="15.75" x14ac:dyDescent="0.2">
      <c r="A192" s="127"/>
      <c r="B192" s="113"/>
      <c r="C192" s="71" t="s">
        <v>5</v>
      </c>
      <c r="D192" s="59">
        <v>82456.27</v>
      </c>
      <c r="E192" s="59">
        <v>86107.5</v>
      </c>
      <c r="F192" s="59">
        <v>86107.5</v>
      </c>
      <c r="G192" s="59" t="s">
        <v>26</v>
      </c>
      <c r="H192" s="59">
        <v>26196.83</v>
      </c>
      <c r="I192" s="66">
        <f>H192/D192*100</f>
        <v>31.770573662863967</v>
      </c>
      <c r="J192" s="89">
        <f>H192/E192*100</f>
        <v>30.423400981331479</v>
      </c>
      <c r="K192" s="6"/>
    </row>
    <row r="193" spans="1:12" s="40" customFormat="1" ht="15.75" x14ac:dyDescent="0.2">
      <c r="A193" s="127"/>
      <c r="B193" s="113"/>
      <c r="C193" s="71" t="s">
        <v>12</v>
      </c>
      <c r="D193" s="59">
        <v>1078420.7</v>
      </c>
      <c r="E193" s="59">
        <v>1093551.3999999999</v>
      </c>
      <c r="F193" s="59">
        <v>1093551.3999999999</v>
      </c>
      <c r="G193" s="59" t="s">
        <v>26</v>
      </c>
      <c r="H193" s="59">
        <v>727142.14</v>
      </c>
      <c r="I193" s="66">
        <f t="shared" si="30"/>
        <v>67.426574805175761</v>
      </c>
      <c r="J193" s="89">
        <f t="shared" si="31"/>
        <v>66.493640811030929</v>
      </c>
      <c r="K193" s="6"/>
      <c r="L193" s="39"/>
    </row>
    <row r="194" spans="1:12" s="40" customFormat="1" ht="17.25" customHeight="1" x14ac:dyDescent="0.2">
      <c r="A194" s="128"/>
      <c r="B194" s="114"/>
      <c r="C194" s="71" t="s">
        <v>11</v>
      </c>
      <c r="D194" s="59">
        <v>68362.3</v>
      </c>
      <c r="E194" s="59">
        <v>76398.3</v>
      </c>
      <c r="F194" s="59" t="s">
        <v>26</v>
      </c>
      <c r="G194" s="59">
        <v>76398.3</v>
      </c>
      <c r="H194" s="59">
        <v>38646.959999999999</v>
      </c>
      <c r="I194" s="66">
        <f t="shared" si="30"/>
        <v>56.532562538124076</v>
      </c>
      <c r="J194" s="89">
        <f t="shared" si="31"/>
        <v>50.586151786099954</v>
      </c>
      <c r="K194" s="8"/>
    </row>
    <row r="195" spans="1:12" s="40" customFormat="1" ht="22.5" customHeight="1" x14ac:dyDescent="0.2">
      <c r="A195" s="112" t="s">
        <v>2</v>
      </c>
      <c r="B195" s="109" t="s">
        <v>25</v>
      </c>
      <c r="C195" s="70" t="s">
        <v>6</v>
      </c>
      <c r="D195" s="88">
        <f>SUM(D196:D199)</f>
        <v>12027.7</v>
      </c>
      <c r="E195" s="88">
        <f>SUM(E196:E199)</f>
        <v>17867.7</v>
      </c>
      <c r="F195" s="88">
        <f>SUM(F196:F199)</f>
        <v>17867.7</v>
      </c>
      <c r="G195" s="52" t="s">
        <v>26</v>
      </c>
      <c r="H195" s="52">
        <f>SUM(H196:H198)</f>
        <v>1724.45</v>
      </c>
      <c r="I195" s="53">
        <f>H195/D195*100</f>
        <v>14.337321349884016</v>
      </c>
      <c r="J195" s="90">
        <f>H195/E195*100</f>
        <v>9.6512142021636809</v>
      </c>
      <c r="K195" s="6"/>
    </row>
    <row r="196" spans="1:12" s="40" customFormat="1" ht="17.25" customHeight="1" x14ac:dyDescent="0.2">
      <c r="A196" s="127"/>
      <c r="B196" s="113"/>
      <c r="C196" s="58" t="s">
        <v>4</v>
      </c>
      <c r="D196" s="59">
        <v>3220</v>
      </c>
      <c r="E196" s="59">
        <v>3220</v>
      </c>
      <c r="F196" s="59">
        <v>3220</v>
      </c>
      <c r="G196" s="59" t="s">
        <v>26</v>
      </c>
      <c r="H196" s="59">
        <v>0</v>
      </c>
      <c r="I196" s="66">
        <v>0</v>
      </c>
      <c r="J196" s="89">
        <v>0</v>
      </c>
      <c r="K196" s="8"/>
    </row>
    <row r="197" spans="1:12" s="40" customFormat="1" ht="15" customHeight="1" x14ac:dyDescent="0.2">
      <c r="A197" s="127"/>
      <c r="B197" s="113"/>
      <c r="C197" s="71" t="s">
        <v>5</v>
      </c>
      <c r="D197" s="59">
        <v>2614.6999999999998</v>
      </c>
      <c r="E197" s="59">
        <v>2664.7</v>
      </c>
      <c r="F197" s="59">
        <v>2664.7</v>
      </c>
      <c r="G197" s="59" t="s">
        <v>26</v>
      </c>
      <c r="H197" s="59">
        <v>0</v>
      </c>
      <c r="I197" s="66">
        <v>0</v>
      </c>
      <c r="J197" s="89">
        <v>0</v>
      </c>
      <c r="K197" s="6"/>
    </row>
    <row r="198" spans="1:12" s="40" customFormat="1" ht="16.5" customHeight="1" x14ac:dyDescent="0.2">
      <c r="A198" s="127"/>
      <c r="B198" s="113"/>
      <c r="C198" s="71" t="s">
        <v>12</v>
      </c>
      <c r="D198" s="59">
        <v>6193</v>
      </c>
      <c r="E198" s="59">
        <v>11983</v>
      </c>
      <c r="F198" s="59">
        <v>11983</v>
      </c>
      <c r="G198" s="59" t="s">
        <v>26</v>
      </c>
      <c r="H198" s="59">
        <v>1724.45</v>
      </c>
      <c r="I198" s="66">
        <f>H198/D198*100</f>
        <v>27.845147747456807</v>
      </c>
      <c r="J198" s="89">
        <f>H198/E198*100</f>
        <v>14.39080363848786</v>
      </c>
      <c r="K198" s="6"/>
    </row>
    <row r="199" spans="1:12" s="40" customFormat="1" ht="15.75" customHeight="1" x14ac:dyDescent="0.2">
      <c r="A199" s="128"/>
      <c r="B199" s="114"/>
      <c r="C199" s="71" t="s">
        <v>11</v>
      </c>
      <c r="D199" s="59" t="s">
        <v>26</v>
      </c>
      <c r="E199" s="59" t="s">
        <v>26</v>
      </c>
      <c r="F199" s="59" t="s">
        <v>26</v>
      </c>
      <c r="G199" s="59" t="s">
        <v>26</v>
      </c>
      <c r="H199" s="59" t="s">
        <v>26</v>
      </c>
      <c r="I199" s="53" t="s">
        <v>26</v>
      </c>
      <c r="J199" s="89" t="s">
        <v>26</v>
      </c>
      <c r="K199" s="6"/>
    </row>
    <row r="200" spans="1:12" s="40" customFormat="1" ht="17.25" customHeight="1" x14ac:dyDescent="0.2">
      <c r="A200" s="109" t="s">
        <v>13</v>
      </c>
      <c r="B200" s="109" t="s">
        <v>116</v>
      </c>
      <c r="C200" s="71" t="s">
        <v>6</v>
      </c>
      <c r="D200" s="52">
        <f>SUM(D203:D204)</f>
        <v>9313</v>
      </c>
      <c r="E200" s="52">
        <f>SUM(E203:E204)</f>
        <v>9400</v>
      </c>
      <c r="F200" s="52">
        <f>SUM(F201:F204)</f>
        <v>9350</v>
      </c>
      <c r="G200" s="52">
        <f>SUM(G201:G204)</f>
        <v>50</v>
      </c>
      <c r="H200" s="52">
        <f>SUM(H203:H204)</f>
        <v>6836.35</v>
      </c>
      <c r="I200" s="53">
        <f>H200/D200*100</f>
        <v>73.406528508536468</v>
      </c>
      <c r="J200" s="54">
        <f>H200/E200*100</f>
        <v>72.727127659574478</v>
      </c>
      <c r="K200" s="6"/>
    </row>
    <row r="201" spans="1:12" s="40" customFormat="1" ht="17.25" customHeight="1" x14ac:dyDescent="0.2">
      <c r="A201" s="113"/>
      <c r="B201" s="113"/>
      <c r="C201" s="71" t="s">
        <v>4</v>
      </c>
      <c r="D201" s="59" t="s">
        <v>26</v>
      </c>
      <c r="E201" s="59" t="s">
        <v>26</v>
      </c>
      <c r="F201" s="59" t="s">
        <v>26</v>
      </c>
      <c r="G201" s="59" t="s">
        <v>26</v>
      </c>
      <c r="H201" s="59" t="s">
        <v>26</v>
      </c>
      <c r="I201" s="66" t="s">
        <v>26</v>
      </c>
      <c r="J201" s="89" t="s">
        <v>26</v>
      </c>
      <c r="K201" s="6"/>
    </row>
    <row r="202" spans="1:12" s="40" customFormat="1" ht="17.25" customHeight="1" x14ac:dyDescent="0.2">
      <c r="A202" s="113"/>
      <c r="B202" s="113"/>
      <c r="C202" s="71" t="s">
        <v>5</v>
      </c>
      <c r="D202" s="59" t="s">
        <v>26</v>
      </c>
      <c r="E202" s="59" t="s">
        <v>26</v>
      </c>
      <c r="F202" s="59" t="s">
        <v>26</v>
      </c>
      <c r="G202" s="59" t="s">
        <v>26</v>
      </c>
      <c r="H202" s="59" t="s">
        <v>26</v>
      </c>
      <c r="I202" s="66" t="s">
        <v>26</v>
      </c>
      <c r="J202" s="89" t="s">
        <v>26</v>
      </c>
      <c r="K202" s="6"/>
    </row>
    <row r="203" spans="1:12" s="40" customFormat="1" ht="17.25" customHeight="1" x14ac:dyDescent="0.2">
      <c r="A203" s="113"/>
      <c r="B203" s="113"/>
      <c r="C203" s="71" t="s">
        <v>12</v>
      </c>
      <c r="D203" s="59">
        <v>9263</v>
      </c>
      <c r="E203" s="59">
        <v>9350</v>
      </c>
      <c r="F203" s="59">
        <v>9350</v>
      </c>
      <c r="G203" s="59" t="s">
        <v>26</v>
      </c>
      <c r="H203" s="59">
        <v>6835.25</v>
      </c>
      <c r="I203" s="66">
        <f>H203/D203*100</f>
        <v>73.790888481053656</v>
      </c>
      <c r="J203" s="89">
        <f>H203/E203*100</f>
        <v>73.104278074866315</v>
      </c>
      <c r="K203" s="6"/>
    </row>
    <row r="204" spans="1:12" s="40" customFormat="1" ht="17.25" customHeight="1" x14ac:dyDescent="0.2">
      <c r="A204" s="114"/>
      <c r="B204" s="114"/>
      <c r="C204" s="71" t="s">
        <v>11</v>
      </c>
      <c r="D204" s="59">
        <v>50</v>
      </c>
      <c r="E204" s="59">
        <v>50</v>
      </c>
      <c r="F204" s="59" t="s">
        <v>26</v>
      </c>
      <c r="G204" s="59">
        <v>50</v>
      </c>
      <c r="H204" s="59">
        <v>1.1000000000000001</v>
      </c>
      <c r="I204" s="66">
        <f>H204/D204*100</f>
        <v>2.2000000000000002</v>
      </c>
      <c r="J204" s="89">
        <f>H204/E204*100</f>
        <v>2.2000000000000002</v>
      </c>
      <c r="K204" s="6"/>
    </row>
    <row r="205" spans="1:12" s="40" customFormat="1" ht="17.25" customHeight="1" x14ac:dyDescent="0.2">
      <c r="A205" s="109" t="str">
        <f>[1]табл2!$A$59</f>
        <v>Основное мероприятие 2</v>
      </c>
      <c r="B205" s="109" t="s">
        <v>106</v>
      </c>
      <c r="C205" s="71" t="s">
        <v>6</v>
      </c>
      <c r="D205" s="52">
        <f>SUM(D206:D209)</f>
        <v>7000</v>
      </c>
      <c r="E205" s="52">
        <f>SUM(E207:E208)</f>
        <v>67645</v>
      </c>
      <c r="F205" s="52">
        <f>SUM(F206:F209)</f>
        <v>67645</v>
      </c>
      <c r="G205" s="59" t="s">
        <v>26</v>
      </c>
      <c r="H205" s="52">
        <f>SUM(H206:H209)</f>
        <v>7965.51</v>
      </c>
      <c r="I205" s="53">
        <f>H205/D205*100</f>
        <v>113.79300000000001</v>
      </c>
      <c r="J205" s="54">
        <f>H205/E205*100</f>
        <v>11.775460122699387</v>
      </c>
      <c r="K205" s="6"/>
    </row>
    <row r="206" spans="1:12" s="40" customFormat="1" ht="17.25" customHeight="1" x14ac:dyDescent="0.2">
      <c r="A206" s="113"/>
      <c r="B206" s="113"/>
      <c r="C206" s="71" t="s">
        <v>4</v>
      </c>
      <c r="D206" s="59" t="s">
        <v>26</v>
      </c>
      <c r="E206" s="59" t="s">
        <v>26</v>
      </c>
      <c r="F206" s="59" t="s">
        <v>26</v>
      </c>
      <c r="G206" s="59" t="s">
        <v>26</v>
      </c>
      <c r="H206" s="59" t="s">
        <v>26</v>
      </c>
      <c r="I206" s="66" t="s">
        <v>26</v>
      </c>
      <c r="J206" s="89" t="s">
        <v>26</v>
      </c>
      <c r="K206" s="6"/>
    </row>
    <row r="207" spans="1:12" s="40" customFormat="1" ht="17.25" customHeight="1" x14ac:dyDescent="0.2">
      <c r="A207" s="113"/>
      <c r="B207" s="113"/>
      <c r="C207" s="71" t="s">
        <v>5</v>
      </c>
      <c r="D207" s="59" t="s">
        <v>26</v>
      </c>
      <c r="E207" s="59">
        <v>58712.800000000003</v>
      </c>
      <c r="F207" s="59">
        <v>58712.800000000003</v>
      </c>
      <c r="G207" s="59" t="s">
        <v>26</v>
      </c>
      <c r="H207" s="59" t="s">
        <v>26</v>
      </c>
      <c r="I207" s="66">
        <v>0</v>
      </c>
      <c r="J207" s="89">
        <v>0</v>
      </c>
      <c r="K207" s="6"/>
    </row>
    <row r="208" spans="1:12" s="40" customFormat="1" ht="17.25" customHeight="1" x14ac:dyDescent="0.2">
      <c r="A208" s="113"/>
      <c r="B208" s="113"/>
      <c r="C208" s="71" t="s">
        <v>12</v>
      </c>
      <c r="D208" s="59">
        <v>7000</v>
      </c>
      <c r="E208" s="59">
        <v>8932.2000000000007</v>
      </c>
      <c r="F208" s="59">
        <v>8932.2000000000007</v>
      </c>
      <c r="G208" s="59" t="s">
        <v>26</v>
      </c>
      <c r="H208" s="59">
        <v>7965.51</v>
      </c>
      <c r="I208" s="66">
        <f>H208/D208*100</f>
        <v>113.79300000000001</v>
      </c>
      <c r="J208" s="89">
        <f>H208/E208*100</f>
        <v>89.177470276079802</v>
      </c>
      <c r="K208" s="6"/>
    </row>
    <row r="209" spans="1:12" s="40" customFormat="1" ht="17.25" customHeight="1" x14ac:dyDescent="0.2">
      <c r="A209" s="114"/>
      <c r="B209" s="114"/>
      <c r="C209" s="71" t="s">
        <v>11</v>
      </c>
      <c r="D209" s="59" t="s">
        <v>26</v>
      </c>
      <c r="E209" s="59" t="s">
        <v>26</v>
      </c>
      <c r="F209" s="59" t="s">
        <v>26</v>
      </c>
      <c r="G209" s="59" t="s">
        <v>26</v>
      </c>
      <c r="H209" s="59" t="s">
        <v>26</v>
      </c>
      <c r="I209" s="66" t="s">
        <v>26</v>
      </c>
      <c r="J209" s="89" t="s">
        <v>26</v>
      </c>
      <c r="K209" s="6"/>
    </row>
    <row r="210" spans="1:12" s="43" customFormat="1" ht="20.25" customHeight="1" x14ac:dyDescent="0.25">
      <c r="A210" s="133" t="s">
        <v>10</v>
      </c>
      <c r="B210" s="133" t="s">
        <v>85</v>
      </c>
      <c r="C210" s="55" t="s">
        <v>6</v>
      </c>
      <c r="D210" s="52">
        <f>SUM(D212:D213)</f>
        <v>85389</v>
      </c>
      <c r="E210" s="52">
        <f>SUM(E211:E214)</f>
        <v>84961</v>
      </c>
      <c r="F210" s="52">
        <f>SUM(F211:F213)</f>
        <v>84961</v>
      </c>
      <c r="G210" s="52" t="s">
        <v>26</v>
      </c>
      <c r="H210" s="91">
        <f>SUM(H211:H213)</f>
        <v>39939.230000000003</v>
      </c>
      <c r="I210" s="72">
        <f t="shared" ref="I210:I213" si="32">H210/D210*100</f>
        <v>46.773272904004031</v>
      </c>
      <c r="J210" s="72">
        <f t="shared" ref="J210:J213" si="33">H210/E210*100</f>
        <v>47.00889820035075</v>
      </c>
      <c r="K210" s="3"/>
    </row>
    <row r="211" spans="1:12" s="43" customFormat="1" ht="15.75" x14ac:dyDescent="0.25">
      <c r="A211" s="133"/>
      <c r="B211" s="133"/>
      <c r="C211" s="55" t="s">
        <v>8</v>
      </c>
      <c r="D211" s="59" t="s">
        <v>26</v>
      </c>
      <c r="E211" s="59" t="s">
        <v>26</v>
      </c>
      <c r="F211" s="59" t="s">
        <v>26</v>
      </c>
      <c r="G211" s="59" t="s">
        <v>26</v>
      </c>
      <c r="H211" s="59" t="s">
        <v>26</v>
      </c>
      <c r="I211" s="57" t="s">
        <v>26</v>
      </c>
      <c r="J211" s="57" t="s">
        <v>26</v>
      </c>
      <c r="K211" s="1"/>
    </row>
    <row r="212" spans="1:12" s="43" customFormat="1" ht="15.75" x14ac:dyDescent="0.25">
      <c r="A212" s="133"/>
      <c r="B212" s="133"/>
      <c r="C212" s="55" t="s">
        <v>5</v>
      </c>
      <c r="D212" s="52" t="s">
        <v>26</v>
      </c>
      <c r="E212" s="52" t="s">
        <v>26</v>
      </c>
      <c r="F212" s="52" t="s">
        <v>26</v>
      </c>
      <c r="G212" s="52" t="s">
        <v>26</v>
      </c>
      <c r="H212" s="52" t="s">
        <v>26</v>
      </c>
      <c r="I212" s="57" t="s">
        <v>26</v>
      </c>
      <c r="J212" s="57" t="s">
        <v>26</v>
      </c>
      <c r="K212" s="1"/>
    </row>
    <row r="213" spans="1:12" s="43" customFormat="1" ht="22.5" customHeight="1" x14ac:dyDescent="0.25">
      <c r="A213" s="133"/>
      <c r="B213" s="133"/>
      <c r="C213" s="55" t="s">
        <v>12</v>
      </c>
      <c r="D213" s="52">
        <f>SUM(D219,D224)</f>
        <v>85389</v>
      </c>
      <c r="E213" s="52">
        <f>F213</f>
        <v>84961</v>
      </c>
      <c r="F213" s="52">
        <f t="shared" ref="F213:H213" si="34">SUM(F219,F224)</f>
        <v>84961</v>
      </c>
      <c r="G213" s="52" t="s">
        <v>26</v>
      </c>
      <c r="H213" s="52">
        <f t="shared" si="34"/>
        <v>39939.230000000003</v>
      </c>
      <c r="I213" s="57">
        <f t="shared" si="32"/>
        <v>46.773272904004031</v>
      </c>
      <c r="J213" s="57">
        <f t="shared" si="33"/>
        <v>47.00889820035075</v>
      </c>
      <c r="K213" s="3"/>
    </row>
    <row r="214" spans="1:12" s="43" customFormat="1" ht="20.25" customHeight="1" x14ac:dyDescent="0.25">
      <c r="A214" s="133"/>
      <c r="B214" s="133"/>
      <c r="C214" s="55" t="s">
        <v>11</v>
      </c>
      <c r="D214" s="59" t="s">
        <v>26</v>
      </c>
      <c r="E214" s="59" t="s">
        <v>26</v>
      </c>
      <c r="F214" s="59" t="s">
        <v>26</v>
      </c>
      <c r="G214" s="59" t="s">
        <v>26</v>
      </c>
      <c r="H214" s="59" t="s">
        <v>26</v>
      </c>
      <c r="I214" s="57" t="s">
        <v>26</v>
      </c>
      <c r="J214" s="72" t="s">
        <v>26</v>
      </c>
      <c r="K214" s="3"/>
    </row>
    <row r="215" spans="1:12" s="43" customFormat="1" ht="15.75" customHeight="1" x14ac:dyDescent="0.25">
      <c r="A215" s="118" t="s">
        <v>0</v>
      </c>
      <c r="B215" s="118"/>
      <c r="C215" s="118"/>
      <c r="D215" s="118"/>
      <c r="E215" s="118"/>
      <c r="F215" s="118"/>
      <c r="G215" s="118"/>
      <c r="H215" s="118"/>
      <c r="I215" s="119"/>
      <c r="J215" s="119"/>
      <c r="K215" s="2"/>
    </row>
    <row r="216" spans="1:12" s="43" customFormat="1" ht="19.5" customHeight="1" x14ac:dyDescent="0.25">
      <c r="A216" s="104" t="s">
        <v>1</v>
      </c>
      <c r="B216" s="145" t="s">
        <v>107</v>
      </c>
      <c r="C216" s="58" t="s">
        <v>6</v>
      </c>
      <c r="D216" s="52">
        <v>623</v>
      </c>
      <c r="E216" s="52">
        <f>E219</f>
        <v>623</v>
      </c>
      <c r="F216" s="52">
        <f>F219</f>
        <v>623</v>
      </c>
      <c r="G216" s="52" t="s">
        <v>26</v>
      </c>
      <c r="H216" s="91">
        <f>SUM(H219)</f>
        <v>456.33</v>
      </c>
      <c r="I216" s="57">
        <f>H216/D216*100</f>
        <v>73.247191011235955</v>
      </c>
      <c r="J216" s="57">
        <f>H216/E216*100</f>
        <v>73.247191011235955</v>
      </c>
      <c r="K216" s="3"/>
      <c r="L216" s="42"/>
    </row>
    <row r="217" spans="1:12" s="43" customFormat="1" ht="24.75" customHeight="1" x14ac:dyDescent="0.25">
      <c r="A217" s="104"/>
      <c r="B217" s="145"/>
      <c r="C217" s="58" t="s">
        <v>8</v>
      </c>
      <c r="D217" s="59" t="s">
        <v>26</v>
      </c>
      <c r="E217" s="59" t="s">
        <v>26</v>
      </c>
      <c r="F217" s="59" t="s">
        <v>26</v>
      </c>
      <c r="G217" s="59" t="s">
        <v>26</v>
      </c>
      <c r="H217" s="59" t="s">
        <v>26</v>
      </c>
      <c r="I217" s="87" t="s">
        <v>26</v>
      </c>
      <c r="J217" s="66" t="s">
        <v>26</v>
      </c>
      <c r="K217" s="2"/>
    </row>
    <row r="218" spans="1:12" s="43" customFormat="1" ht="15.75" x14ac:dyDescent="0.25">
      <c r="A218" s="104"/>
      <c r="B218" s="145"/>
      <c r="C218" s="58" t="s">
        <v>5</v>
      </c>
      <c r="D218" s="59" t="s">
        <v>26</v>
      </c>
      <c r="E218" s="59" t="s">
        <v>26</v>
      </c>
      <c r="F218" s="59" t="s">
        <v>26</v>
      </c>
      <c r="G218" s="59" t="s">
        <v>26</v>
      </c>
      <c r="H218" s="59" t="s">
        <v>26</v>
      </c>
      <c r="I218" s="87" t="s">
        <v>26</v>
      </c>
      <c r="J218" s="87" t="s">
        <v>26</v>
      </c>
      <c r="K218" s="1"/>
    </row>
    <row r="219" spans="1:12" s="43" customFormat="1" ht="18" customHeight="1" x14ac:dyDescent="0.25">
      <c r="A219" s="104"/>
      <c r="B219" s="145"/>
      <c r="C219" s="58" t="s">
        <v>12</v>
      </c>
      <c r="D219" s="59">
        <v>623</v>
      </c>
      <c r="E219" s="59">
        <v>623</v>
      </c>
      <c r="F219" s="59">
        <v>623</v>
      </c>
      <c r="G219" s="59" t="s">
        <v>26</v>
      </c>
      <c r="H219" s="92">
        <v>456.33</v>
      </c>
      <c r="I219" s="60">
        <f t="shared" ref="I219:I224" si="35">H219/D219*100</f>
        <v>73.247191011235955</v>
      </c>
      <c r="J219" s="60">
        <f t="shared" ref="J219:J224" si="36">H219/E219*100</f>
        <v>73.247191011235955</v>
      </c>
      <c r="K219" s="2"/>
      <c r="L219" s="42"/>
    </row>
    <row r="220" spans="1:12" s="43" customFormat="1" ht="15" customHeight="1" x14ac:dyDescent="0.25">
      <c r="A220" s="104"/>
      <c r="B220" s="145"/>
      <c r="C220" s="58" t="s">
        <v>11</v>
      </c>
      <c r="D220" s="59" t="s">
        <v>26</v>
      </c>
      <c r="E220" s="59" t="s">
        <v>26</v>
      </c>
      <c r="F220" s="59" t="s">
        <v>26</v>
      </c>
      <c r="G220" s="59" t="s">
        <v>26</v>
      </c>
      <c r="H220" s="59" t="s">
        <v>26</v>
      </c>
      <c r="I220" s="87" t="s">
        <v>26</v>
      </c>
      <c r="J220" s="87" t="s">
        <v>26</v>
      </c>
      <c r="K220" s="1"/>
    </row>
    <row r="221" spans="1:12" s="43" customFormat="1" ht="23.25" customHeight="1" x14ac:dyDescent="0.25">
      <c r="A221" s="104" t="s">
        <v>2</v>
      </c>
      <c r="B221" s="109" t="s">
        <v>108</v>
      </c>
      <c r="C221" s="58" t="s">
        <v>6</v>
      </c>
      <c r="D221" s="52">
        <f>D224</f>
        <v>84766</v>
      </c>
      <c r="E221" s="52">
        <f>E224</f>
        <v>84338</v>
      </c>
      <c r="F221" s="52">
        <f>F224</f>
        <v>84338</v>
      </c>
      <c r="G221" s="52" t="s">
        <v>26</v>
      </c>
      <c r="H221" s="52">
        <f>H224</f>
        <v>39482.9</v>
      </c>
      <c r="I221" s="57">
        <f t="shared" si="35"/>
        <v>46.578699006677212</v>
      </c>
      <c r="J221" s="57">
        <f t="shared" si="36"/>
        <v>46.815077426545571</v>
      </c>
      <c r="K221" s="2"/>
      <c r="L221" s="44"/>
    </row>
    <row r="222" spans="1:12" s="45" customFormat="1" ht="16.5" customHeight="1" x14ac:dyDescent="0.25">
      <c r="A222" s="104"/>
      <c r="B222" s="113"/>
      <c r="C222" s="58" t="s">
        <v>8</v>
      </c>
      <c r="D222" s="59" t="s">
        <v>26</v>
      </c>
      <c r="E222" s="59" t="s">
        <v>26</v>
      </c>
      <c r="F222" s="59" t="s">
        <v>26</v>
      </c>
      <c r="G222" s="59" t="s">
        <v>26</v>
      </c>
      <c r="H222" s="59" t="s">
        <v>26</v>
      </c>
      <c r="I222" s="87" t="s">
        <v>26</v>
      </c>
      <c r="J222" s="87" t="s">
        <v>26</v>
      </c>
      <c r="K222" s="13"/>
    </row>
    <row r="223" spans="1:12" s="45" customFormat="1" ht="18" customHeight="1" x14ac:dyDescent="0.25">
      <c r="A223" s="104"/>
      <c r="B223" s="113"/>
      <c r="C223" s="58" t="s">
        <v>5</v>
      </c>
      <c r="D223" s="59" t="s">
        <v>26</v>
      </c>
      <c r="E223" s="59" t="s">
        <v>26</v>
      </c>
      <c r="F223" s="59" t="s">
        <v>26</v>
      </c>
      <c r="G223" s="59" t="s">
        <v>26</v>
      </c>
      <c r="H223" s="59" t="s">
        <v>26</v>
      </c>
      <c r="I223" s="87" t="s">
        <v>26</v>
      </c>
      <c r="J223" s="87" t="s">
        <v>26</v>
      </c>
      <c r="K223" s="13"/>
    </row>
    <row r="224" spans="1:12" s="45" customFormat="1" ht="16.5" customHeight="1" x14ac:dyDescent="0.25">
      <c r="A224" s="104"/>
      <c r="B224" s="113"/>
      <c r="C224" s="58" t="s">
        <v>12</v>
      </c>
      <c r="D224" s="59">
        <v>84766</v>
      </c>
      <c r="E224" s="59">
        <v>84338</v>
      </c>
      <c r="F224" s="59">
        <v>84338</v>
      </c>
      <c r="G224" s="59" t="s">
        <v>26</v>
      </c>
      <c r="H224" s="59">
        <v>39482.9</v>
      </c>
      <c r="I224" s="60">
        <f t="shared" si="35"/>
        <v>46.578699006677212</v>
      </c>
      <c r="J224" s="60">
        <f t="shared" si="36"/>
        <v>46.815077426545571</v>
      </c>
      <c r="K224" s="13"/>
    </row>
    <row r="225" spans="1:13" s="45" customFormat="1" ht="16.5" customHeight="1" x14ac:dyDescent="0.25">
      <c r="A225" s="104"/>
      <c r="B225" s="114"/>
      <c r="C225" s="58" t="s">
        <v>11</v>
      </c>
      <c r="D225" s="59" t="s">
        <v>26</v>
      </c>
      <c r="E225" s="59" t="s">
        <v>26</v>
      </c>
      <c r="F225" s="59" t="s">
        <v>26</v>
      </c>
      <c r="G225" s="59" t="s">
        <v>26</v>
      </c>
      <c r="H225" s="59" t="s">
        <v>26</v>
      </c>
      <c r="I225" s="87" t="s">
        <v>26</v>
      </c>
      <c r="J225" s="87" t="s">
        <v>26</v>
      </c>
      <c r="K225" s="13"/>
    </row>
    <row r="226" spans="1:13" ht="18.75" customHeight="1" x14ac:dyDescent="0.2">
      <c r="A226" s="117" t="s">
        <v>10</v>
      </c>
      <c r="B226" s="117" t="s">
        <v>99</v>
      </c>
      <c r="C226" s="51" t="s">
        <v>6</v>
      </c>
      <c r="D226" s="88">
        <f>SUM(D227:D230)</f>
        <v>274580.34000000003</v>
      </c>
      <c r="E226" s="88">
        <f>SUM(E227:E230)</f>
        <v>792819.3</v>
      </c>
      <c r="F226" s="88">
        <f>SUM(F227:F230)</f>
        <v>792819.3</v>
      </c>
      <c r="G226" s="52" t="s">
        <v>26</v>
      </c>
      <c r="H226" s="52">
        <f>H228+H229</f>
        <v>671721.94</v>
      </c>
      <c r="I226" s="53" t="s">
        <v>136</v>
      </c>
      <c r="J226" s="54">
        <f>H226/E226*100</f>
        <v>84.725730062323152</v>
      </c>
      <c r="K226" s="8"/>
    </row>
    <row r="227" spans="1:13" ht="18.75" customHeight="1" x14ac:dyDescent="0.2">
      <c r="A227" s="117"/>
      <c r="B227" s="117"/>
      <c r="C227" s="55" t="s">
        <v>8</v>
      </c>
      <c r="D227" s="52" t="s">
        <v>26</v>
      </c>
      <c r="E227" s="52" t="s">
        <v>26</v>
      </c>
      <c r="F227" s="93" t="s">
        <v>26</v>
      </c>
      <c r="G227" s="52" t="s">
        <v>26</v>
      </c>
      <c r="H227" s="52" t="s">
        <v>26</v>
      </c>
      <c r="I227" s="53" t="s">
        <v>26</v>
      </c>
      <c r="J227" s="54" t="s">
        <v>26</v>
      </c>
    </row>
    <row r="228" spans="1:13" ht="17.25" customHeight="1" x14ac:dyDescent="0.2">
      <c r="A228" s="117"/>
      <c r="B228" s="117"/>
      <c r="C228" s="56" t="s">
        <v>5</v>
      </c>
      <c r="D228" s="52">
        <f>SUM(D234)</f>
        <v>17888.55</v>
      </c>
      <c r="E228" s="52">
        <v>344669.07</v>
      </c>
      <c r="F228" s="52">
        <v>344669.07</v>
      </c>
      <c r="G228" s="52" t="s">
        <v>26</v>
      </c>
      <c r="H228" s="52">
        <v>268666.73</v>
      </c>
      <c r="I228" s="53" t="s">
        <v>137</v>
      </c>
      <c r="J228" s="54">
        <f>H228/E228*100</f>
        <v>77.949184706361947</v>
      </c>
    </row>
    <row r="229" spans="1:13" ht="20.25" customHeight="1" x14ac:dyDescent="0.2">
      <c r="A229" s="117"/>
      <c r="B229" s="117"/>
      <c r="C229" s="56" t="s">
        <v>12</v>
      </c>
      <c r="D229" s="52">
        <f>SUM(D235,D240)</f>
        <v>256691.79</v>
      </c>
      <c r="E229" s="52">
        <v>448150.23</v>
      </c>
      <c r="F229" s="52">
        <v>448150.23</v>
      </c>
      <c r="G229" s="52" t="s">
        <v>26</v>
      </c>
      <c r="H229" s="52">
        <v>403055.20999999996</v>
      </c>
      <c r="I229" s="53" t="s">
        <v>139</v>
      </c>
      <c r="J229" s="54">
        <f t="shared" ref="J229:J240" si="37">H229/E229*100</f>
        <v>89.937521620818984</v>
      </c>
      <c r="M229" s="7"/>
    </row>
    <row r="230" spans="1:13" ht="19.5" customHeight="1" x14ac:dyDescent="0.2">
      <c r="A230" s="117"/>
      <c r="B230" s="117"/>
      <c r="C230" s="56" t="s">
        <v>11</v>
      </c>
      <c r="D230" s="52" t="s">
        <v>26</v>
      </c>
      <c r="E230" s="52" t="s">
        <v>26</v>
      </c>
      <c r="F230" s="52" t="s">
        <v>26</v>
      </c>
      <c r="G230" s="52" t="s">
        <v>26</v>
      </c>
      <c r="H230" s="52" t="s">
        <v>26</v>
      </c>
      <c r="I230" s="53" t="s">
        <v>26</v>
      </c>
      <c r="J230" s="54" t="s">
        <v>26</v>
      </c>
    </row>
    <row r="231" spans="1:13" ht="20.25" customHeight="1" x14ac:dyDescent="0.2">
      <c r="A231" s="105" t="s">
        <v>0</v>
      </c>
      <c r="B231" s="105"/>
      <c r="C231" s="105"/>
      <c r="D231" s="105"/>
      <c r="E231" s="105"/>
      <c r="F231" s="105"/>
      <c r="G231" s="105"/>
      <c r="H231" s="105"/>
      <c r="I231" s="105"/>
      <c r="J231" s="105"/>
    </row>
    <row r="232" spans="1:13" ht="15.75" x14ac:dyDescent="0.2">
      <c r="A232" s="115" t="s">
        <v>13</v>
      </c>
      <c r="B232" s="104" t="s">
        <v>98</v>
      </c>
      <c r="C232" s="70" t="s">
        <v>6</v>
      </c>
      <c r="D232" s="88">
        <f>SUM(D233:D236)</f>
        <v>270514.34000000003</v>
      </c>
      <c r="E232" s="88">
        <f>E234+E235</f>
        <v>788747.3</v>
      </c>
      <c r="F232" s="88">
        <f>SUM(F233:F236)</f>
        <v>788747.3</v>
      </c>
      <c r="G232" s="52" t="s">
        <v>26</v>
      </c>
      <c r="H232" s="52">
        <f>SUM(H233:H236)</f>
        <v>669516.89999999991</v>
      </c>
      <c r="I232" s="53" t="s">
        <v>140</v>
      </c>
      <c r="J232" s="54">
        <f t="shared" si="37"/>
        <v>84.883574244881714</v>
      </c>
    </row>
    <row r="233" spans="1:13" ht="17.25" customHeight="1" x14ac:dyDescent="0.2">
      <c r="A233" s="115"/>
      <c r="B233" s="104"/>
      <c r="C233" s="58" t="s">
        <v>4</v>
      </c>
      <c r="D233" s="59" t="s">
        <v>26</v>
      </c>
      <c r="E233" s="59" t="s">
        <v>26</v>
      </c>
      <c r="F233" s="59" t="s">
        <v>26</v>
      </c>
      <c r="G233" s="59" t="s">
        <v>26</v>
      </c>
      <c r="H233" s="59" t="s">
        <v>26</v>
      </c>
      <c r="I233" s="66" t="s">
        <v>26</v>
      </c>
      <c r="J233" s="54" t="s">
        <v>26</v>
      </c>
    </row>
    <row r="234" spans="1:13" ht="18.75" customHeight="1" x14ac:dyDescent="0.2">
      <c r="A234" s="115"/>
      <c r="B234" s="104"/>
      <c r="C234" s="71" t="s">
        <v>5</v>
      </c>
      <c r="D234" s="59">
        <v>17888.55</v>
      </c>
      <c r="E234" s="59">
        <v>344663.07</v>
      </c>
      <c r="F234" s="59">
        <v>344663.07</v>
      </c>
      <c r="G234" s="59" t="s">
        <v>26</v>
      </c>
      <c r="H234" s="59">
        <v>268666.73</v>
      </c>
      <c r="I234" s="66" t="s">
        <v>137</v>
      </c>
      <c r="J234" s="89">
        <f t="shared" si="37"/>
        <v>77.950541669578925</v>
      </c>
    </row>
    <row r="235" spans="1:13" ht="20.25" customHeight="1" x14ac:dyDescent="0.2">
      <c r="A235" s="115"/>
      <c r="B235" s="104"/>
      <c r="C235" s="71" t="s">
        <v>12</v>
      </c>
      <c r="D235" s="59">
        <v>252625.79</v>
      </c>
      <c r="E235" s="59">
        <v>444084.23</v>
      </c>
      <c r="F235" s="59">
        <v>444084.23</v>
      </c>
      <c r="G235" s="59" t="s">
        <v>26</v>
      </c>
      <c r="H235" s="59">
        <v>400850.17</v>
      </c>
      <c r="I235" s="66">
        <f t="shared" ref="I235:I240" si="38">H235/D235*100</f>
        <v>158.67349489535491</v>
      </c>
      <c r="J235" s="89">
        <f t="shared" si="37"/>
        <v>90.264446003858325</v>
      </c>
    </row>
    <row r="236" spans="1:13" ht="21.75" customHeight="1" x14ac:dyDescent="0.2">
      <c r="A236" s="115"/>
      <c r="B236" s="104"/>
      <c r="C236" s="71" t="s">
        <v>11</v>
      </c>
      <c r="D236" s="59" t="s">
        <v>26</v>
      </c>
      <c r="E236" s="59" t="s">
        <v>26</v>
      </c>
      <c r="F236" s="59" t="s">
        <v>26</v>
      </c>
      <c r="G236" s="59" t="s">
        <v>26</v>
      </c>
      <c r="H236" s="59" t="s">
        <v>26</v>
      </c>
      <c r="I236" s="66" t="s">
        <v>26</v>
      </c>
      <c r="J236" s="89" t="s">
        <v>26</v>
      </c>
    </row>
    <row r="237" spans="1:13" ht="15.75" x14ac:dyDescent="0.2">
      <c r="A237" s="115" t="s">
        <v>9</v>
      </c>
      <c r="B237" s="104" t="s">
        <v>27</v>
      </c>
      <c r="C237" s="70" t="s">
        <v>6</v>
      </c>
      <c r="D237" s="88">
        <f>SUM(D238:D241)</f>
        <v>4066</v>
      </c>
      <c r="E237" s="88">
        <f>SUM(F236:G237)</f>
        <v>4066</v>
      </c>
      <c r="F237" s="88">
        <f>SUM(F238:F241)</f>
        <v>4066</v>
      </c>
      <c r="G237" s="52" t="s">
        <v>26</v>
      </c>
      <c r="H237" s="52">
        <f>SUM(H240)</f>
        <v>2205.04</v>
      </c>
      <c r="I237" s="53">
        <f t="shared" si="38"/>
        <v>54.231185440236104</v>
      </c>
      <c r="J237" s="54">
        <f t="shared" si="37"/>
        <v>54.231185440236104</v>
      </c>
    </row>
    <row r="238" spans="1:13" ht="15.75" x14ac:dyDescent="0.2">
      <c r="A238" s="116"/>
      <c r="B238" s="116"/>
      <c r="C238" s="58" t="s">
        <v>4</v>
      </c>
      <c r="D238" s="59" t="s">
        <v>26</v>
      </c>
      <c r="E238" s="59" t="s">
        <v>26</v>
      </c>
      <c r="F238" s="59" t="s">
        <v>26</v>
      </c>
      <c r="G238" s="59" t="s">
        <v>26</v>
      </c>
      <c r="H238" s="59" t="s">
        <v>26</v>
      </c>
      <c r="I238" s="66" t="s">
        <v>26</v>
      </c>
      <c r="J238" s="89" t="s">
        <v>26</v>
      </c>
    </row>
    <row r="239" spans="1:13" ht="15.75" x14ac:dyDescent="0.2">
      <c r="A239" s="116"/>
      <c r="B239" s="116"/>
      <c r="C239" s="71" t="s">
        <v>5</v>
      </c>
      <c r="D239" s="59" t="s">
        <v>26</v>
      </c>
      <c r="E239" s="59" t="s">
        <v>26</v>
      </c>
      <c r="F239" s="59" t="s">
        <v>26</v>
      </c>
      <c r="G239" s="59" t="s">
        <v>26</v>
      </c>
      <c r="H239" s="59" t="s">
        <v>26</v>
      </c>
      <c r="I239" s="66" t="s">
        <v>26</v>
      </c>
      <c r="J239" s="89" t="s">
        <v>26</v>
      </c>
    </row>
    <row r="240" spans="1:13" ht="15.75" x14ac:dyDescent="0.2">
      <c r="A240" s="116"/>
      <c r="B240" s="116"/>
      <c r="C240" s="71" t="s">
        <v>12</v>
      </c>
      <c r="D240" s="59">
        <v>4066</v>
      </c>
      <c r="E240" s="59">
        <v>4066</v>
      </c>
      <c r="F240" s="59">
        <v>4066</v>
      </c>
      <c r="G240" s="59" t="s">
        <v>26</v>
      </c>
      <c r="H240" s="59">
        <v>2205.04</v>
      </c>
      <c r="I240" s="66">
        <f t="shared" si="38"/>
        <v>54.231185440236104</v>
      </c>
      <c r="J240" s="89">
        <f t="shared" si="37"/>
        <v>54.231185440236104</v>
      </c>
    </row>
    <row r="241" spans="1:11" ht="15.75" customHeight="1" x14ac:dyDescent="0.2">
      <c r="A241" s="116"/>
      <c r="B241" s="116"/>
      <c r="C241" s="71" t="s">
        <v>11</v>
      </c>
      <c r="D241" s="59" t="s">
        <v>26</v>
      </c>
      <c r="E241" s="59" t="s">
        <v>26</v>
      </c>
      <c r="F241" s="59" t="s">
        <v>26</v>
      </c>
      <c r="G241" s="59" t="s">
        <v>26</v>
      </c>
      <c r="H241" s="59" t="s">
        <v>26</v>
      </c>
      <c r="I241" s="66" t="s">
        <v>26</v>
      </c>
      <c r="J241" s="89" t="s">
        <v>26</v>
      </c>
      <c r="K241" s="8"/>
    </row>
    <row r="242" spans="1:11" s="40" customFormat="1" ht="19.5" customHeight="1" x14ac:dyDescent="0.2">
      <c r="A242" s="117" t="s">
        <v>10</v>
      </c>
      <c r="B242" s="117" t="s">
        <v>28</v>
      </c>
      <c r="C242" s="55" t="s">
        <v>6</v>
      </c>
      <c r="D242" s="52">
        <f>SUM(D243:D246)</f>
        <v>383924.55</v>
      </c>
      <c r="E242" s="52">
        <f>SUM(E244:E246)</f>
        <v>443110.62799999997</v>
      </c>
      <c r="F242" s="52">
        <f>SUM(F243:F246)</f>
        <v>424119.32799999998</v>
      </c>
      <c r="G242" s="52">
        <f>SUM(G243:G246)</f>
        <v>18991.3</v>
      </c>
      <c r="H242" s="52">
        <f>SUM(H243:H246)</f>
        <v>180973.37999999998</v>
      </c>
      <c r="I242" s="53">
        <f>H242/D242*100</f>
        <v>47.137746205602113</v>
      </c>
      <c r="J242" s="53">
        <f>H242/E242*100</f>
        <v>40.841579633698153</v>
      </c>
      <c r="K242" s="8"/>
    </row>
    <row r="243" spans="1:11" s="40" customFormat="1" ht="15.75" x14ac:dyDescent="0.2">
      <c r="A243" s="117"/>
      <c r="B243" s="117"/>
      <c r="C243" s="55" t="s">
        <v>8</v>
      </c>
      <c r="D243" s="52" t="s">
        <v>26</v>
      </c>
      <c r="E243" s="52" t="s">
        <v>26</v>
      </c>
      <c r="F243" s="93" t="s">
        <v>26</v>
      </c>
      <c r="G243" s="52" t="s">
        <v>26</v>
      </c>
      <c r="H243" s="52" t="s">
        <v>26</v>
      </c>
      <c r="I243" s="52" t="s">
        <v>26</v>
      </c>
      <c r="J243" s="52" t="s">
        <v>26</v>
      </c>
      <c r="K243" s="6"/>
    </row>
    <row r="244" spans="1:11" s="40" customFormat="1" ht="16.5" customHeight="1" x14ac:dyDescent="0.2">
      <c r="A244" s="117"/>
      <c r="B244" s="117"/>
      <c r="C244" s="56" t="s">
        <v>5</v>
      </c>
      <c r="D244" s="52">
        <f>SUM(D250,D255,D260,D265)</f>
        <v>120397.59999999999</v>
      </c>
      <c r="E244" s="52">
        <f>SUM(F244:G244)</f>
        <v>154046.88800000001</v>
      </c>
      <c r="F244" s="52">
        <f>SUM(F250,F255,F260,F265)</f>
        <v>154046.88800000001</v>
      </c>
      <c r="G244" s="52" t="s">
        <v>26</v>
      </c>
      <c r="H244" s="52">
        <f>SUM(H250,H255,H265)</f>
        <v>28250.93</v>
      </c>
      <c r="I244" s="53">
        <f>H244/D244*100</f>
        <v>23.464695309541057</v>
      </c>
      <c r="J244" s="53">
        <f>H244/E244*100</f>
        <v>18.339176056578303</v>
      </c>
      <c r="K244" s="21"/>
    </row>
    <row r="245" spans="1:11" s="40" customFormat="1" ht="16.5" customHeight="1" x14ac:dyDescent="0.2">
      <c r="A245" s="117"/>
      <c r="B245" s="117"/>
      <c r="C245" s="56" t="s">
        <v>12</v>
      </c>
      <c r="D245" s="52">
        <f>SUM(D251,D256,D261,D266)</f>
        <v>244535.65</v>
      </c>
      <c r="E245" s="52">
        <f>SUM(F245:G245)</f>
        <v>270072.44</v>
      </c>
      <c r="F245" s="52">
        <f>SUM(F251,F256,F261,F266)</f>
        <v>270072.44</v>
      </c>
      <c r="G245" s="52" t="s">
        <v>26</v>
      </c>
      <c r="H245" s="52">
        <f>H251+H256+H261+H266</f>
        <v>152722.44999999998</v>
      </c>
      <c r="I245" s="53">
        <f>H245/D245*100</f>
        <v>62.454063446372743</v>
      </c>
      <c r="J245" s="53">
        <f t="shared" ref="J245" si="39">H245/E245*100</f>
        <v>56.548698563985269</v>
      </c>
      <c r="K245" s="21"/>
    </row>
    <row r="246" spans="1:11" s="40" customFormat="1" ht="19.5" customHeight="1" x14ac:dyDescent="0.2">
      <c r="A246" s="117"/>
      <c r="B246" s="117"/>
      <c r="C246" s="56" t="s">
        <v>11</v>
      </c>
      <c r="D246" s="52">
        <f>SUM(D252,D257,D262,D267)</f>
        <v>18991.3</v>
      </c>
      <c r="E246" s="94">
        <f>SUM(E252,E257)</f>
        <v>18991.3</v>
      </c>
      <c r="F246" s="52" t="s">
        <v>26</v>
      </c>
      <c r="G246" s="52">
        <f>SUM(G252,G257)</f>
        <v>18991.3</v>
      </c>
      <c r="H246" s="52">
        <f>SUM(H257,H252)</f>
        <v>0</v>
      </c>
      <c r="I246" s="53">
        <f>H246/D246*100</f>
        <v>0</v>
      </c>
      <c r="J246" s="53">
        <f>H246/E246*100</f>
        <v>0</v>
      </c>
      <c r="K246" s="21"/>
    </row>
    <row r="247" spans="1:11" s="40" customFormat="1" ht="15.75" x14ac:dyDescent="0.2">
      <c r="A247" s="105" t="s">
        <v>0</v>
      </c>
      <c r="B247" s="105"/>
      <c r="C247" s="105"/>
      <c r="D247" s="105"/>
      <c r="E247" s="105"/>
      <c r="F247" s="105"/>
      <c r="G247" s="105"/>
      <c r="H247" s="105"/>
      <c r="I247" s="105"/>
      <c r="J247" s="105"/>
      <c r="K247" s="6"/>
    </row>
    <row r="248" spans="1:11" s="40" customFormat="1" ht="15.75" x14ac:dyDescent="0.2">
      <c r="A248" s="112" t="s">
        <v>13</v>
      </c>
      <c r="B248" s="109" t="s">
        <v>29</v>
      </c>
      <c r="C248" s="70" t="s">
        <v>6</v>
      </c>
      <c r="D248" s="52">
        <f>SUM(D249:D252)</f>
        <v>185522.95</v>
      </c>
      <c r="E248" s="88">
        <f>SUM(E249:E252)</f>
        <v>219797.13800000001</v>
      </c>
      <c r="F248" s="88">
        <f>SUM(F249:F252)</f>
        <v>214997.13800000001</v>
      </c>
      <c r="G248" s="52">
        <f>SUM(G249:G252)</f>
        <v>4800</v>
      </c>
      <c r="H248" s="52">
        <f>SUM(H249:H252)</f>
        <v>132966.41</v>
      </c>
      <c r="I248" s="53">
        <f>H248/D248*100</f>
        <v>71.671138260791992</v>
      </c>
      <c r="J248" s="54">
        <f>H248/E248*100</f>
        <v>60.495059767338731</v>
      </c>
      <c r="K248" s="6"/>
    </row>
    <row r="249" spans="1:11" s="40" customFormat="1" ht="12.75" customHeight="1" x14ac:dyDescent="0.2">
      <c r="A249" s="110"/>
      <c r="B249" s="110"/>
      <c r="C249" s="58" t="s">
        <v>4</v>
      </c>
      <c r="D249" s="59" t="s">
        <v>26</v>
      </c>
      <c r="E249" s="59" t="s">
        <v>26</v>
      </c>
      <c r="F249" s="59" t="s">
        <v>26</v>
      </c>
      <c r="G249" s="59" t="s">
        <v>26</v>
      </c>
      <c r="H249" s="59" t="s">
        <v>26</v>
      </c>
      <c r="I249" s="59" t="s">
        <v>26</v>
      </c>
      <c r="J249" s="59" t="s">
        <v>26</v>
      </c>
      <c r="K249" s="8"/>
    </row>
    <row r="250" spans="1:11" s="40" customFormat="1" ht="15.75" x14ac:dyDescent="0.2">
      <c r="A250" s="110"/>
      <c r="B250" s="110"/>
      <c r="C250" s="71" t="s">
        <v>5</v>
      </c>
      <c r="D250" s="59">
        <v>2774.7</v>
      </c>
      <c r="E250" s="59">
        <v>15563.088</v>
      </c>
      <c r="F250" s="59">
        <v>15563.088</v>
      </c>
      <c r="G250" s="59" t="s">
        <v>26</v>
      </c>
      <c r="H250" s="59">
        <v>3021.81</v>
      </c>
      <c r="I250" s="66">
        <f>H250/D250*100</f>
        <v>108.90582765704401</v>
      </c>
      <c r="J250" s="89">
        <f>H250/E250*100</f>
        <v>19.416519395122613</v>
      </c>
      <c r="K250" s="6"/>
    </row>
    <row r="251" spans="1:11" s="40" customFormat="1" ht="15.75" x14ac:dyDescent="0.2">
      <c r="A251" s="110"/>
      <c r="B251" s="110"/>
      <c r="C251" s="71" t="s">
        <v>12</v>
      </c>
      <c r="D251" s="59">
        <v>177948.25</v>
      </c>
      <c r="E251" s="59">
        <v>199434.05000000002</v>
      </c>
      <c r="F251" s="59">
        <v>199434.05000000002</v>
      </c>
      <c r="G251" s="59" t="s">
        <v>26</v>
      </c>
      <c r="H251" s="59">
        <v>129944.59999999999</v>
      </c>
      <c r="I251" s="66">
        <f t="shared" ref="I251" si="40">H251/D251*100</f>
        <v>73.02381450786956</v>
      </c>
      <c r="J251" s="89">
        <f t="shared" ref="J251" si="41">H251/E251*100</f>
        <v>65.156677107043649</v>
      </c>
      <c r="K251" s="6"/>
    </row>
    <row r="252" spans="1:11" s="40" customFormat="1" ht="15.75" x14ac:dyDescent="0.2">
      <c r="A252" s="111"/>
      <c r="B252" s="111"/>
      <c r="C252" s="71" t="s">
        <v>11</v>
      </c>
      <c r="D252" s="59">
        <v>4800</v>
      </c>
      <c r="E252" s="59">
        <v>4800</v>
      </c>
      <c r="F252" s="59" t="s">
        <v>26</v>
      </c>
      <c r="G252" s="59">
        <v>4800</v>
      </c>
      <c r="H252" s="59">
        <v>0</v>
      </c>
      <c r="I252" s="66">
        <v>0</v>
      </c>
      <c r="J252" s="89">
        <v>0</v>
      </c>
      <c r="K252" s="6"/>
    </row>
    <row r="253" spans="1:11" s="40" customFormat="1" ht="15.75" customHeight="1" x14ac:dyDescent="0.2">
      <c r="A253" s="115" t="s">
        <v>9</v>
      </c>
      <c r="B253" s="104" t="s">
        <v>30</v>
      </c>
      <c r="C253" s="70" t="s">
        <v>6</v>
      </c>
      <c r="D253" s="52">
        <f>SUM(D254:D257)</f>
        <v>35446.300000000003</v>
      </c>
      <c r="E253" s="88">
        <f>SUM(E254:E257)</f>
        <v>30563.29</v>
      </c>
      <c r="F253" s="88">
        <f>SUM(F254:F257)</f>
        <v>16371.99</v>
      </c>
      <c r="G253" s="52">
        <f>SUM(G254:G257)</f>
        <v>14191.3</v>
      </c>
      <c r="H253" s="52">
        <f>SUM(H254:H257)</f>
        <v>2067.6699999999996</v>
      </c>
      <c r="I253" s="53">
        <f>H253/D253*100</f>
        <v>5.833246347291535</v>
      </c>
      <c r="J253" s="54">
        <f>H253/E253*100</f>
        <v>6.7652075414655943</v>
      </c>
      <c r="K253" s="6"/>
    </row>
    <row r="254" spans="1:11" s="40" customFormat="1" ht="15.75" x14ac:dyDescent="0.2">
      <c r="A254" s="116"/>
      <c r="B254" s="116"/>
      <c r="C254" s="58" t="s">
        <v>4</v>
      </c>
      <c r="D254" s="59" t="s">
        <v>26</v>
      </c>
      <c r="E254" s="59" t="s">
        <v>26</v>
      </c>
      <c r="F254" s="59" t="s">
        <v>26</v>
      </c>
      <c r="G254" s="59" t="s">
        <v>26</v>
      </c>
      <c r="H254" s="59" t="s">
        <v>26</v>
      </c>
      <c r="I254" s="66" t="s">
        <v>26</v>
      </c>
      <c r="J254" s="89" t="s">
        <v>26</v>
      </c>
      <c r="K254" s="6"/>
    </row>
    <row r="255" spans="1:11" s="40" customFormat="1" ht="15.75" x14ac:dyDescent="0.2">
      <c r="A255" s="116"/>
      <c r="B255" s="116"/>
      <c r="C255" s="71" t="s">
        <v>5</v>
      </c>
      <c r="D255" s="59">
        <v>7000</v>
      </c>
      <c r="E255" s="59">
        <v>7000</v>
      </c>
      <c r="F255" s="59">
        <v>7000</v>
      </c>
      <c r="G255" s="59" t="s">
        <v>26</v>
      </c>
      <c r="H255" s="59">
        <v>0</v>
      </c>
      <c r="I255" s="66">
        <v>0</v>
      </c>
      <c r="J255" s="89">
        <v>0</v>
      </c>
      <c r="K255" s="6"/>
    </row>
    <row r="256" spans="1:11" s="40" customFormat="1" ht="15.75" x14ac:dyDescent="0.2">
      <c r="A256" s="116"/>
      <c r="B256" s="116"/>
      <c r="C256" s="71" t="s">
        <v>12</v>
      </c>
      <c r="D256" s="59">
        <v>14255</v>
      </c>
      <c r="E256" s="59">
        <v>9371.99</v>
      </c>
      <c r="F256" s="59">
        <v>9371.99</v>
      </c>
      <c r="G256" s="59" t="s">
        <v>26</v>
      </c>
      <c r="H256" s="59">
        <v>2067.6699999999996</v>
      </c>
      <c r="I256" s="66">
        <f t="shared" ref="I256" si="42">H256/D256*100</f>
        <v>14.504875482286913</v>
      </c>
      <c r="J256" s="89">
        <f t="shared" ref="J256" si="43">H256/E256*100</f>
        <v>22.062230113348388</v>
      </c>
      <c r="K256" s="6"/>
    </row>
    <row r="257" spans="1:11" s="40" customFormat="1" ht="15.75" x14ac:dyDescent="0.2">
      <c r="A257" s="116"/>
      <c r="B257" s="116"/>
      <c r="C257" s="71" t="s">
        <v>11</v>
      </c>
      <c r="D257" s="95">
        <v>14191.3</v>
      </c>
      <c r="E257" s="59">
        <v>14191.3</v>
      </c>
      <c r="F257" s="59" t="s">
        <v>26</v>
      </c>
      <c r="G257" s="59">
        <v>14191.3</v>
      </c>
      <c r="H257" s="59">
        <v>0</v>
      </c>
      <c r="I257" s="66">
        <f>H257/D257*100</f>
        <v>0</v>
      </c>
      <c r="J257" s="89">
        <f>H257/E257*100</f>
        <v>0</v>
      </c>
      <c r="K257" s="6"/>
    </row>
    <row r="258" spans="1:11" s="40" customFormat="1" ht="15.75" x14ac:dyDescent="0.2">
      <c r="A258" s="115" t="s">
        <v>31</v>
      </c>
      <c r="B258" s="104" t="s">
        <v>32</v>
      </c>
      <c r="C258" s="70" t="s">
        <v>6</v>
      </c>
      <c r="D258" s="52">
        <f>SUM(D259:D262)</f>
        <v>17239</v>
      </c>
      <c r="E258" s="88">
        <f>SUM(E260:E261)</f>
        <v>20447.8</v>
      </c>
      <c r="F258" s="88">
        <f>SUM(F259:F262)</f>
        <v>20447.8</v>
      </c>
      <c r="G258" s="52" t="s">
        <v>26</v>
      </c>
      <c r="H258" s="52">
        <f>SUM(H259:H262)</f>
        <v>14391.58</v>
      </c>
      <c r="I258" s="53">
        <f>H258/D258*100</f>
        <v>83.482684610476241</v>
      </c>
      <c r="J258" s="54">
        <f>H258/E258*100</f>
        <v>70.382045990277689</v>
      </c>
      <c r="K258" s="6"/>
    </row>
    <row r="259" spans="1:11" s="40" customFormat="1" ht="13.5" customHeight="1" x14ac:dyDescent="0.2">
      <c r="A259" s="115"/>
      <c r="B259" s="104"/>
      <c r="C259" s="58" t="s">
        <v>4</v>
      </c>
      <c r="D259" s="59" t="s">
        <v>26</v>
      </c>
      <c r="E259" s="59" t="s">
        <v>26</v>
      </c>
      <c r="F259" s="59" t="s">
        <v>26</v>
      </c>
      <c r="G259" s="59" t="s">
        <v>26</v>
      </c>
      <c r="H259" s="59" t="s">
        <v>26</v>
      </c>
      <c r="I259" s="66" t="s">
        <v>26</v>
      </c>
      <c r="J259" s="89" t="s">
        <v>26</v>
      </c>
      <c r="K259" s="6"/>
    </row>
    <row r="260" spans="1:11" s="40" customFormat="1" ht="11.25" customHeight="1" x14ac:dyDescent="0.2">
      <c r="A260" s="115"/>
      <c r="B260" s="104"/>
      <c r="C260" s="71" t="s">
        <v>5</v>
      </c>
      <c r="D260" s="59" t="s">
        <v>26</v>
      </c>
      <c r="E260" s="59" t="s">
        <v>26</v>
      </c>
      <c r="F260" s="59" t="s">
        <v>26</v>
      </c>
      <c r="G260" s="59" t="s">
        <v>26</v>
      </c>
      <c r="H260" s="59" t="s">
        <v>26</v>
      </c>
      <c r="I260" s="66" t="s">
        <v>26</v>
      </c>
      <c r="J260" s="89" t="s">
        <v>26</v>
      </c>
      <c r="K260" s="6"/>
    </row>
    <row r="261" spans="1:11" s="40" customFormat="1" ht="15.75" x14ac:dyDescent="0.2">
      <c r="A261" s="115"/>
      <c r="B261" s="104"/>
      <c r="C261" s="71" t="s">
        <v>12</v>
      </c>
      <c r="D261" s="59">
        <v>17239</v>
      </c>
      <c r="E261" s="59">
        <v>20447.8</v>
      </c>
      <c r="F261" s="59">
        <v>20447.8</v>
      </c>
      <c r="G261" s="59" t="s">
        <v>26</v>
      </c>
      <c r="H261" s="59">
        <v>14391.58</v>
      </c>
      <c r="I261" s="66">
        <f t="shared" ref="I261" si="44">H261/D261*100</f>
        <v>83.482684610476241</v>
      </c>
      <c r="J261" s="89">
        <f t="shared" ref="J261" si="45">H261/E261*100</f>
        <v>70.382045990277689</v>
      </c>
      <c r="K261" s="6"/>
    </row>
    <row r="262" spans="1:11" s="40" customFormat="1" ht="10.5" customHeight="1" x14ac:dyDescent="0.2">
      <c r="A262" s="115"/>
      <c r="B262" s="104"/>
      <c r="C262" s="71" t="s">
        <v>11</v>
      </c>
      <c r="D262" s="59" t="s">
        <v>26</v>
      </c>
      <c r="E262" s="59" t="s">
        <v>26</v>
      </c>
      <c r="F262" s="59" t="s">
        <v>26</v>
      </c>
      <c r="G262" s="59" t="s">
        <v>26</v>
      </c>
      <c r="H262" s="59" t="s">
        <v>26</v>
      </c>
      <c r="I262" s="66" t="s">
        <v>26</v>
      </c>
      <c r="J262" s="89" t="s">
        <v>26</v>
      </c>
      <c r="K262" s="6"/>
    </row>
    <row r="263" spans="1:11" s="40" customFormat="1" ht="15.75" x14ac:dyDescent="0.2">
      <c r="A263" s="112" t="s">
        <v>36</v>
      </c>
      <c r="B263" s="109" t="s">
        <v>100</v>
      </c>
      <c r="C263" s="70" t="s">
        <v>6</v>
      </c>
      <c r="D263" s="52">
        <f>SUM(D264:D267)</f>
        <v>145716.29999999999</v>
      </c>
      <c r="E263" s="52">
        <f>SUM(E264:E267)</f>
        <v>172302.40000000002</v>
      </c>
      <c r="F263" s="52">
        <f>SUM(F264:F267)</f>
        <v>172302.40000000002</v>
      </c>
      <c r="G263" s="52" t="s">
        <v>26</v>
      </c>
      <c r="H263" s="52">
        <f>H265+H266</f>
        <v>31547.72</v>
      </c>
      <c r="I263" s="53">
        <f>H263/D263*100</f>
        <v>21.650096797681524</v>
      </c>
      <c r="J263" s="54">
        <f>H263/E263*100</f>
        <v>18.309507006286623</v>
      </c>
      <c r="K263" s="6"/>
    </row>
    <row r="264" spans="1:11" s="40" customFormat="1" ht="15.75" x14ac:dyDescent="0.2">
      <c r="A264" s="110"/>
      <c r="B264" s="110"/>
      <c r="C264" s="58" t="s">
        <v>4</v>
      </c>
      <c r="D264" s="59" t="s">
        <v>26</v>
      </c>
      <c r="E264" s="59" t="s">
        <v>26</v>
      </c>
      <c r="F264" s="59" t="s">
        <v>26</v>
      </c>
      <c r="G264" s="59" t="s">
        <v>26</v>
      </c>
      <c r="H264" s="59" t="s">
        <v>26</v>
      </c>
      <c r="I264" s="66" t="s">
        <v>26</v>
      </c>
      <c r="J264" s="89" t="s">
        <v>26</v>
      </c>
      <c r="K264" s="6"/>
    </row>
    <row r="265" spans="1:11" s="40" customFormat="1" ht="15.75" x14ac:dyDescent="0.2">
      <c r="A265" s="110"/>
      <c r="B265" s="110"/>
      <c r="C265" s="71" t="s">
        <v>5</v>
      </c>
      <c r="D265" s="59">
        <v>110622.9</v>
      </c>
      <c r="E265" s="59">
        <v>131483.80000000002</v>
      </c>
      <c r="F265" s="59">
        <v>131483.80000000002</v>
      </c>
      <c r="G265" s="59" t="s">
        <v>26</v>
      </c>
      <c r="H265" s="59">
        <v>25229.119999999999</v>
      </c>
      <c r="I265" s="66">
        <f>H265/D265*100</f>
        <v>22.806417116166724</v>
      </c>
      <c r="J265" s="89">
        <f>H265/E265*100</f>
        <v>19.188006431210532</v>
      </c>
      <c r="K265" s="6"/>
    </row>
    <row r="266" spans="1:11" s="40" customFormat="1" ht="15.75" x14ac:dyDescent="0.2">
      <c r="A266" s="110"/>
      <c r="B266" s="110"/>
      <c r="C266" s="71" t="s">
        <v>12</v>
      </c>
      <c r="D266" s="59">
        <v>35093.4</v>
      </c>
      <c r="E266" s="59">
        <v>40818.6</v>
      </c>
      <c r="F266" s="59">
        <v>40818.6</v>
      </c>
      <c r="G266" s="59" t="s">
        <v>26</v>
      </c>
      <c r="H266" s="59">
        <v>6318.6</v>
      </c>
      <c r="I266" s="66">
        <f>H266/D266*100</f>
        <v>18.00509497512353</v>
      </c>
      <c r="J266" s="89">
        <f>H266/E266*100</f>
        <v>15.479707780276641</v>
      </c>
      <c r="K266" s="6"/>
    </row>
    <row r="267" spans="1:11" s="40" customFormat="1" ht="14.25" customHeight="1" x14ac:dyDescent="0.2">
      <c r="A267" s="111"/>
      <c r="B267" s="111"/>
      <c r="C267" s="71" t="s">
        <v>11</v>
      </c>
      <c r="D267" s="59" t="s">
        <v>26</v>
      </c>
      <c r="E267" s="59" t="s">
        <v>26</v>
      </c>
      <c r="F267" s="59" t="s">
        <v>26</v>
      </c>
      <c r="G267" s="59" t="s">
        <v>26</v>
      </c>
      <c r="H267" s="59" t="s">
        <v>26</v>
      </c>
      <c r="I267" s="66" t="s">
        <v>26</v>
      </c>
      <c r="J267" s="89" t="s">
        <v>26</v>
      </c>
      <c r="K267" s="6"/>
    </row>
    <row r="268" spans="1:11" s="38" customFormat="1" ht="15.75" x14ac:dyDescent="0.2">
      <c r="A268" s="117" t="s">
        <v>10</v>
      </c>
      <c r="B268" s="117" t="s">
        <v>33</v>
      </c>
      <c r="C268" s="55" t="s">
        <v>6</v>
      </c>
      <c r="D268" s="52">
        <f>SUM(D269:D272)</f>
        <v>1117683.05</v>
      </c>
      <c r="E268" s="52">
        <f t="shared" ref="E268:F268" si="46">SUM(E269:E272)</f>
        <v>1127699.73</v>
      </c>
      <c r="F268" s="52">
        <f t="shared" si="46"/>
        <v>1030880.13</v>
      </c>
      <c r="G268" s="52">
        <f t="shared" ref="G268" si="47">SUM(G269:G272)</f>
        <v>96819.6</v>
      </c>
      <c r="H268" s="52">
        <f t="shared" ref="H268" si="48">SUM(H269:H272)</f>
        <v>772772.17</v>
      </c>
      <c r="I268" s="53">
        <f>H268/D268*100</f>
        <v>69.140546597713907</v>
      </c>
      <c r="J268" s="53">
        <f>H268/E268*100</f>
        <v>68.526412611626682</v>
      </c>
      <c r="K268" s="8"/>
    </row>
    <row r="269" spans="1:11" s="38" customFormat="1" ht="15.75" x14ac:dyDescent="0.2">
      <c r="A269" s="117"/>
      <c r="B269" s="117"/>
      <c r="C269" s="55" t="s">
        <v>8</v>
      </c>
      <c r="D269" s="52">
        <f t="shared" ref="D269:H270" si="49">SUM(D275,D280,D285,D290)</f>
        <v>61221.04</v>
      </c>
      <c r="E269" s="52">
        <f t="shared" si="49"/>
        <v>61221.04</v>
      </c>
      <c r="F269" s="91">
        <f t="shared" si="49"/>
        <v>61221.04</v>
      </c>
      <c r="G269" s="52" t="s">
        <v>26</v>
      </c>
      <c r="H269" s="52">
        <f>SUM(H280,H290)</f>
        <v>38911.03</v>
      </c>
      <c r="I269" s="53">
        <f>H269/D269*10</f>
        <v>6.3558263629627989</v>
      </c>
      <c r="J269" s="53">
        <f>H269/E269*100</f>
        <v>63.558263629627987</v>
      </c>
      <c r="K269" s="8"/>
    </row>
    <row r="270" spans="1:11" s="38" customFormat="1" ht="15.75" customHeight="1" x14ac:dyDescent="0.2">
      <c r="A270" s="117"/>
      <c r="B270" s="117"/>
      <c r="C270" s="56" t="s">
        <v>5</v>
      </c>
      <c r="D270" s="52">
        <f t="shared" si="49"/>
        <v>98209.37</v>
      </c>
      <c r="E270" s="52">
        <f>SUM(E276,E281,E286,E291)</f>
        <v>99909.37</v>
      </c>
      <c r="F270" s="52">
        <f t="shared" si="49"/>
        <v>99909.37</v>
      </c>
      <c r="G270" s="52" t="s">
        <v>26</v>
      </c>
      <c r="H270" s="52">
        <f t="shared" si="49"/>
        <v>50612.11</v>
      </c>
      <c r="I270" s="67">
        <f>H270/D270*100</f>
        <v>51.534909550891129</v>
      </c>
      <c r="J270" s="67">
        <f>H270/E270*100</f>
        <v>50.658021364762881</v>
      </c>
      <c r="K270" s="8"/>
    </row>
    <row r="271" spans="1:11" s="38" customFormat="1" ht="15" customHeight="1" x14ac:dyDescent="0.2">
      <c r="A271" s="117"/>
      <c r="B271" s="117"/>
      <c r="C271" s="56" t="s">
        <v>12</v>
      </c>
      <c r="D271" s="52">
        <f>SUM(D282,D277,D287,D292)</f>
        <v>864016.72</v>
      </c>
      <c r="E271" s="52">
        <f>SUM(E277,E282,E287,E292)</f>
        <v>869749.72</v>
      </c>
      <c r="F271" s="52">
        <f>SUM(F277,F282,F287,F292)</f>
        <v>869749.72</v>
      </c>
      <c r="G271" s="52" t="s">
        <v>26</v>
      </c>
      <c r="H271" s="52">
        <f>SUM(H277,H282,H287,H292)</f>
        <v>625274.73</v>
      </c>
      <c r="I271" s="53">
        <f t="shared" ref="I271:I293" si="50">H271/D271*100</f>
        <v>72.36835995488606</v>
      </c>
      <c r="J271" s="53">
        <f t="shared" ref="J271:J293" si="51">H271/E271*100</f>
        <v>71.891340189221324</v>
      </c>
      <c r="K271" s="8"/>
    </row>
    <row r="272" spans="1:11" s="38" customFormat="1" ht="18" customHeight="1" x14ac:dyDescent="0.2">
      <c r="A272" s="117"/>
      <c r="B272" s="117"/>
      <c r="C272" s="56" t="s">
        <v>11</v>
      </c>
      <c r="D272" s="52">
        <f>SUM(D278,D283,D288,D293)</f>
        <v>94235.92</v>
      </c>
      <c r="E272" s="52">
        <f>SUM(E278,E283,E288,E293)</f>
        <v>96819.6</v>
      </c>
      <c r="F272" s="52" t="s">
        <v>26</v>
      </c>
      <c r="G272" s="52">
        <f>SUM(G293,G288,G283,G278)</f>
        <v>96819.6</v>
      </c>
      <c r="H272" s="52">
        <f>SUM(H278,H283,H288,H293)</f>
        <v>57974.3</v>
      </c>
      <c r="I272" s="53">
        <f>H272/D272*100</f>
        <v>61.520384159246291</v>
      </c>
      <c r="J272" s="53">
        <f t="shared" si="51"/>
        <v>59.878681589264978</v>
      </c>
      <c r="K272" s="8"/>
    </row>
    <row r="273" spans="1:11" s="38" customFormat="1" ht="14.25" customHeight="1" x14ac:dyDescent="0.2">
      <c r="A273" s="105" t="s">
        <v>0</v>
      </c>
      <c r="B273" s="105"/>
      <c r="C273" s="105"/>
      <c r="D273" s="105"/>
      <c r="E273" s="105"/>
      <c r="F273" s="105"/>
      <c r="G273" s="105"/>
      <c r="H273" s="105"/>
      <c r="I273" s="105"/>
      <c r="J273" s="105"/>
      <c r="K273" s="6"/>
    </row>
    <row r="274" spans="1:11" s="38" customFormat="1" ht="18" customHeight="1" x14ac:dyDescent="0.2">
      <c r="A274" s="115" t="s">
        <v>13</v>
      </c>
      <c r="B274" s="104" t="s">
        <v>34</v>
      </c>
      <c r="C274" s="58" t="s">
        <v>6</v>
      </c>
      <c r="D274" s="52">
        <f>SUM(D275:D278)</f>
        <v>29572</v>
      </c>
      <c r="E274" s="52">
        <f>SUM(E275:E278)</f>
        <v>29857</v>
      </c>
      <c r="F274" s="52">
        <f>SUM(F275:F278)</f>
        <v>29857</v>
      </c>
      <c r="G274" s="52" t="s">
        <v>26</v>
      </c>
      <c r="H274" s="52">
        <f>SUM(H275:H278)</f>
        <v>20031.29</v>
      </c>
      <c r="I274" s="53">
        <f t="shared" si="50"/>
        <v>67.737352901393209</v>
      </c>
      <c r="J274" s="53">
        <f t="shared" si="51"/>
        <v>67.090765984526243</v>
      </c>
      <c r="K274" s="6"/>
    </row>
    <row r="275" spans="1:11" s="38" customFormat="1" ht="12.75" customHeight="1" x14ac:dyDescent="0.2">
      <c r="A275" s="115"/>
      <c r="B275" s="104"/>
      <c r="C275" s="58" t="s">
        <v>4</v>
      </c>
      <c r="D275" s="59" t="s">
        <v>26</v>
      </c>
      <c r="E275" s="59" t="s">
        <v>26</v>
      </c>
      <c r="F275" s="59" t="s">
        <v>26</v>
      </c>
      <c r="G275" s="59" t="s">
        <v>26</v>
      </c>
      <c r="H275" s="59" t="s">
        <v>26</v>
      </c>
      <c r="I275" s="53" t="s">
        <v>26</v>
      </c>
      <c r="J275" s="53" t="s">
        <v>26</v>
      </c>
      <c r="K275" s="8"/>
    </row>
    <row r="276" spans="1:11" s="38" customFormat="1" ht="17.25" customHeight="1" x14ac:dyDescent="0.2">
      <c r="A276" s="115"/>
      <c r="B276" s="104"/>
      <c r="C276" s="71" t="s">
        <v>5</v>
      </c>
      <c r="D276" s="59">
        <v>19068</v>
      </c>
      <c r="E276" s="59">
        <v>19068</v>
      </c>
      <c r="F276" s="59">
        <v>19068</v>
      </c>
      <c r="G276" s="59" t="s">
        <v>26</v>
      </c>
      <c r="H276" s="59">
        <v>12743.16</v>
      </c>
      <c r="I276" s="66">
        <f t="shared" si="50"/>
        <v>66.830081812460662</v>
      </c>
      <c r="J276" s="66">
        <f t="shared" si="51"/>
        <v>66.830081812460662</v>
      </c>
      <c r="K276" s="6"/>
    </row>
    <row r="277" spans="1:11" s="38" customFormat="1" ht="15.75" x14ac:dyDescent="0.2">
      <c r="A277" s="115"/>
      <c r="B277" s="104"/>
      <c r="C277" s="71" t="s">
        <v>12</v>
      </c>
      <c r="D277" s="59">
        <v>10504</v>
      </c>
      <c r="E277" s="59">
        <v>10789</v>
      </c>
      <c r="F277" s="59">
        <v>10789</v>
      </c>
      <c r="G277" s="59" t="s">
        <v>26</v>
      </c>
      <c r="H277" s="59">
        <v>7288.13</v>
      </c>
      <c r="I277" s="66">
        <f t="shared" si="50"/>
        <v>69.384329779131761</v>
      </c>
      <c r="J277" s="66">
        <f t="shared" si="51"/>
        <v>67.551487626286033</v>
      </c>
      <c r="K277" s="6"/>
    </row>
    <row r="278" spans="1:11" s="38" customFormat="1" ht="15.75" x14ac:dyDescent="0.2">
      <c r="A278" s="115"/>
      <c r="B278" s="104"/>
      <c r="C278" s="71" t="s">
        <v>11</v>
      </c>
      <c r="D278" s="59" t="s">
        <v>26</v>
      </c>
      <c r="E278" s="59" t="s">
        <v>26</v>
      </c>
      <c r="F278" s="59" t="s">
        <v>26</v>
      </c>
      <c r="G278" s="59" t="s">
        <v>26</v>
      </c>
      <c r="H278" s="59" t="s">
        <v>26</v>
      </c>
      <c r="I278" s="66" t="s">
        <v>26</v>
      </c>
      <c r="J278" s="66" t="s">
        <v>26</v>
      </c>
      <c r="K278" s="6"/>
    </row>
    <row r="279" spans="1:11" s="38" customFormat="1" ht="15.75" x14ac:dyDescent="0.2">
      <c r="A279" s="129" t="s">
        <v>9</v>
      </c>
      <c r="B279" s="109" t="s">
        <v>40</v>
      </c>
      <c r="C279" s="58" t="s">
        <v>6</v>
      </c>
      <c r="D279" s="52">
        <f>SUM(D280:D283)</f>
        <v>85537.799999999988</v>
      </c>
      <c r="E279" s="52">
        <f>SUM(E280:E282)</f>
        <v>87737.799999999988</v>
      </c>
      <c r="F279" s="52">
        <f>SUM(F280:F282)</f>
        <v>87737.799999999988</v>
      </c>
      <c r="G279" s="52" t="s">
        <v>26</v>
      </c>
      <c r="H279" s="52">
        <f>SUM(H280:H282)</f>
        <v>44688.55</v>
      </c>
      <c r="I279" s="53">
        <f>H279/D279*100</f>
        <v>52.244212500204604</v>
      </c>
      <c r="J279" s="53">
        <f>H279/E279*100</f>
        <v>50.93420395770125</v>
      </c>
      <c r="K279" s="6"/>
    </row>
    <row r="280" spans="1:11" s="38" customFormat="1" ht="15.75" x14ac:dyDescent="0.2">
      <c r="A280" s="130"/>
      <c r="B280" s="125"/>
      <c r="C280" s="58" t="s">
        <v>4</v>
      </c>
      <c r="D280" s="59">
        <v>26000</v>
      </c>
      <c r="E280" s="59">
        <v>26000</v>
      </c>
      <c r="F280" s="59">
        <v>26000</v>
      </c>
      <c r="G280" s="59" t="s">
        <v>26</v>
      </c>
      <c r="H280" s="59">
        <v>12459.24</v>
      </c>
      <c r="I280" s="66">
        <f>H280/D280*100</f>
        <v>47.920153846153845</v>
      </c>
      <c r="J280" s="66">
        <f>H280/E280*100</f>
        <v>47.920153846153845</v>
      </c>
      <c r="K280" s="6"/>
    </row>
    <row r="281" spans="1:11" s="38" customFormat="1" ht="15.75" x14ac:dyDescent="0.2">
      <c r="A281" s="130"/>
      <c r="B281" s="125"/>
      <c r="C281" s="71" t="s">
        <v>5</v>
      </c>
      <c r="D281" s="59">
        <v>24232.6</v>
      </c>
      <c r="E281" s="59">
        <v>24232.6</v>
      </c>
      <c r="F281" s="59">
        <v>24232.6</v>
      </c>
      <c r="G281" s="59" t="s">
        <v>26</v>
      </c>
      <c r="H281" s="59">
        <v>2714.26</v>
      </c>
      <c r="I281" s="66">
        <f>H281/D281*100</f>
        <v>11.200861649183333</v>
      </c>
      <c r="J281" s="66">
        <f>H281/E281*100</f>
        <v>11.200861649183333</v>
      </c>
      <c r="K281" s="6"/>
    </row>
    <row r="282" spans="1:11" s="38" customFormat="1" ht="15.75" x14ac:dyDescent="0.2">
      <c r="A282" s="130"/>
      <c r="B282" s="125"/>
      <c r="C282" s="71" t="s">
        <v>12</v>
      </c>
      <c r="D282" s="59">
        <v>35305.199999999997</v>
      </c>
      <c r="E282" s="59">
        <v>37505.199999999997</v>
      </c>
      <c r="F282" s="59">
        <v>37505.199999999997</v>
      </c>
      <c r="G282" s="59" t="s">
        <v>26</v>
      </c>
      <c r="H282" s="59">
        <v>29515.05</v>
      </c>
      <c r="I282" s="66">
        <f>H282/D282*100</f>
        <v>83.599724686448468</v>
      </c>
      <c r="J282" s="66">
        <f>H282/E282*100</f>
        <v>78.695887503599508</v>
      </c>
      <c r="K282" s="6"/>
    </row>
    <row r="283" spans="1:11" s="38" customFormat="1" ht="15" customHeight="1" x14ac:dyDescent="0.2">
      <c r="A283" s="131"/>
      <c r="B283" s="126"/>
      <c r="C283" s="71" t="s">
        <v>11</v>
      </c>
      <c r="D283" s="59" t="s">
        <v>26</v>
      </c>
      <c r="E283" s="59" t="s">
        <v>26</v>
      </c>
      <c r="F283" s="59" t="s">
        <v>26</v>
      </c>
      <c r="G283" s="59" t="s">
        <v>26</v>
      </c>
      <c r="H283" s="59" t="s">
        <v>26</v>
      </c>
      <c r="I283" s="66" t="s">
        <v>26</v>
      </c>
      <c r="J283" s="66" t="s">
        <v>26</v>
      </c>
      <c r="K283" s="6"/>
    </row>
    <row r="284" spans="1:11" s="38" customFormat="1" ht="15.75" x14ac:dyDescent="0.2">
      <c r="A284" s="115" t="s">
        <v>31</v>
      </c>
      <c r="B284" s="104" t="s">
        <v>35</v>
      </c>
      <c r="C284" s="58" t="s">
        <v>6</v>
      </c>
      <c r="D284" s="52">
        <f>SUM(D285:D288)</f>
        <v>55853.4</v>
      </c>
      <c r="E284" s="52">
        <f>SUM(E285:E288)</f>
        <v>55294.9</v>
      </c>
      <c r="F284" s="52">
        <f>SUM(F285:F288)</f>
        <v>55294.9</v>
      </c>
      <c r="G284" s="52" t="s">
        <v>26</v>
      </c>
      <c r="H284" s="52">
        <f>SUM(H286:H287)</f>
        <v>28367.15</v>
      </c>
      <c r="I284" s="53">
        <f>H284/D284*100</f>
        <v>50.788582252826153</v>
      </c>
      <c r="J284" s="53">
        <f>H284/E284*100</f>
        <v>51.301566690598953</v>
      </c>
      <c r="K284" s="6"/>
    </row>
    <row r="285" spans="1:11" s="38" customFormat="1" ht="12.75" customHeight="1" x14ac:dyDescent="0.2">
      <c r="A285" s="120"/>
      <c r="B285" s="120"/>
      <c r="C285" s="58" t="s">
        <v>4</v>
      </c>
      <c r="D285" s="59" t="s">
        <v>26</v>
      </c>
      <c r="E285" s="59" t="s">
        <v>26</v>
      </c>
      <c r="F285" s="59" t="s">
        <v>26</v>
      </c>
      <c r="G285" s="59" t="s">
        <v>26</v>
      </c>
      <c r="H285" s="59" t="s">
        <v>26</v>
      </c>
      <c r="I285" s="66" t="s">
        <v>26</v>
      </c>
      <c r="J285" s="66" t="s">
        <v>26</v>
      </c>
      <c r="K285" s="6"/>
    </row>
    <row r="286" spans="1:11" s="38" customFormat="1" ht="15.75" x14ac:dyDescent="0.2">
      <c r="A286" s="120"/>
      <c r="B286" s="120"/>
      <c r="C286" s="71" t="s">
        <v>5</v>
      </c>
      <c r="D286" s="59">
        <v>36296.400000000001</v>
      </c>
      <c r="E286" s="59">
        <v>36296.400000000001</v>
      </c>
      <c r="F286" s="59">
        <v>36296.400000000001</v>
      </c>
      <c r="G286" s="59" t="s">
        <v>26</v>
      </c>
      <c r="H286" s="59">
        <v>24962.93</v>
      </c>
      <c r="I286" s="66">
        <f>H286/D286*100</f>
        <v>68.775222887118275</v>
      </c>
      <c r="J286" s="66">
        <f>H286/E286*100</f>
        <v>68.775222887118275</v>
      </c>
      <c r="K286" s="6"/>
    </row>
    <row r="287" spans="1:11" s="38" customFormat="1" ht="16.5" customHeight="1" x14ac:dyDescent="0.2">
      <c r="A287" s="120"/>
      <c r="B287" s="120"/>
      <c r="C287" s="71" t="s">
        <v>12</v>
      </c>
      <c r="D287" s="59">
        <v>19557</v>
      </c>
      <c r="E287" s="59">
        <v>18998.5</v>
      </c>
      <c r="F287" s="59">
        <v>18998.5</v>
      </c>
      <c r="G287" s="59" t="s">
        <v>26</v>
      </c>
      <c r="H287" s="59">
        <v>3404.22</v>
      </c>
      <c r="I287" s="66">
        <f>H287/D287*100</f>
        <v>17.406657462801043</v>
      </c>
      <c r="J287" s="66">
        <f>H287/E287*100</f>
        <v>17.918361975945469</v>
      </c>
      <c r="K287" s="6"/>
    </row>
    <row r="288" spans="1:11" s="38" customFormat="1" ht="15.75" x14ac:dyDescent="0.2">
      <c r="A288" s="120"/>
      <c r="B288" s="120"/>
      <c r="C288" s="71" t="s">
        <v>11</v>
      </c>
      <c r="D288" s="59" t="s">
        <v>26</v>
      </c>
      <c r="E288" s="59" t="s">
        <v>26</v>
      </c>
      <c r="F288" s="59" t="s">
        <v>26</v>
      </c>
      <c r="G288" s="59" t="s">
        <v>26</v>
      </c>
      <c r="H288" s="59" t="s">
        <v>26</v>
      </c>
      <c r="I288" s="66" t="s">
        <v>26</v>
      </c>
      <c r="J288" s="66" t="s">
        <v>26</v>
      </c>
      <c r="K288" s="6"/>
    </row>
    <row r="289" spans="1:11" s="38" customFormat="1" ht="15.75" x14ac:dyDescent="0.2">
      <c r="A289" s="115" t="s">
        <v>36</v>
      </c>
      <c r="B289" s="104" t="s">
        <v>37</v>
      </c>
      <c r="C289" s="58" t="s">
        <v>6</v>
      </c>
      <c r="D289" s="52">
        <f>SUM(D290:D293)</f>
        <v>946719.85000000009</v>
      </c>
      <c r="E289" s="52">
        <f>SUM(E290:E293)</f>
        <v>954810.03</v>
      </c>
      <c r="F289" s="52">
        <f>SUM(F290:F293)</f>
        <v>857990.43</v>
      </c>
      <c r="G289" s="52">
        <f>SUM(G290:G293)</f>
        <v>96819.6</v>
      </c>
      <c r="H289" s="52">
        <f>SUM(H290:H293)</f>
        <v>679685.18</v>
      </c>
      <c r="I289" s="53">
        <f t="shared" si="50"/>
        <v>71.793696942131291</v>
      </c>
      <c r="J289" s="53">
        <f t="shared" si="51"/>
        <v>71.185383337458248</v>
      </c>
      <c r="K289" s="6"/>
    </row>
    <row r="290" spans="1:11" s="38" customFormat="1" ht="15.75" x14ac:dyDescent="0.2">
      <c r="A290" s="120"/>
      <c r="B290" s="120"/>
      <c r="C290" s="58" t="s">
        <v>4</v>
      </c>
      <c r="D290" s="59">
        <v>35221.040000000001</v>
      </c>
      <c r="E290" s="59">
        <v>35221.040000000001</v>
      </c>
      <c r="F290" s="59">
        <v>35221.040000000001</v>
      </c>
      <c r="G290" s="59" t="s">
        <v>26</v>
      </c>
      <c r="H290" s="59">
        <v>26451.79</v>
      </c>
      <c r="I290" s="66">
        <f>H290/D290*100</f>
        <v>75.102240024712501</v>
      </c>
      <c r="J290" s="66">
        <f>H290/E290*100</f>
        <v>75.102240024712501</v>
      </c>
      <c r="K290" s="8"/>
    </row>
    <row r="291" spans="1:11" s="38" customFormat="1" ht="15.75" x14ac:dyDescent="0.2">
      <c r="A291" s="120"/>
      <c r="B291" s="120"/>
      <c r="C291" s="71" t="s">
        <v>5</v>
      </c>
      <c r="D291" s="59">
        <v>18612.37</v>
      </c>
      <c r="E291" s="59">
        <v>20312.37</v>
      </c>
      <c r="F291" s="59">
        <v>20312.37</v>
      </c>
      <c r="G291" s="59" t="s">
        <v>26</v>
      </c>
      <c r="H291" s="59">
        <v>10191.76</v>
      </c>
      <c r="I291" s="66">
        <f>H291/D291*100</f>
        <v>54.757991593762647</v>
      </c>
      <c r="J291" s="66">
        <f>H291/E291*100</f>
        <v>50.175139582431797</v>
      </c>
      <c r="K291" s="6"/>
    </row>
    <row r="292" spans="1:11" s="38" customFormat="1" ht="15.75" x14ac:dyDescent="0.2">
      <c r="A292" s="120"/>
      <c r="B292" s="120"/>
      <c r="C292" s="71" t="s">
        <v>12</v>
      </c>
      <c r="D292" s="59">
        <v>798650.52</v>
      </c>
      <c r="E292" s="59">
        <v>802457.02</v>
      </c>
      <c r="F292" s="59">
        <v>802457.02</v>
      </c>
      <c r="G292" s="59" t="s">
        <v>26</v>
      </c>
      <c r="H292" s="59">
        <v>585067.32999999996</v>
      </c>
      <c r="I292" s="66">
        <f t="shared" si="50"/>
        <v>73.25698980324961</v>
      </c>
      <c r="J292" s="66">
        <f t="shared" si="51"/>
        <v>72.909491152560406</v>
      </c>
      <c r="K292" s="8"/>
    </row>
    <row r="293" spans="1:11" s="38" customFormat="1" ht="15.75" x14ac:dyDescent="0.2">
      <c r="A293" s="120"/>
      <c r="B293" s="120"/>
      <c r="C293" s="71" t="s">
        <v>11</v>
      </c>
      <c r="D293" s="59">
        <v>94235.92</v>
      </c>
      <c r="E293" s="59">
        <v>96819.6</v>
      </c>
      <c r="F293" s="59" t="s">
        <v>26</v>
      </c>
      <c r="G293" s="59">
        <v>96819.6</v>
      </c>
      <c r="H293" s="59">
        <v>57974.3</v>
      </c>
      <c r="I293" s="66">
        <f t="shared" si="50"/>
        <v>61.520384159246291</v>
      </c>
      <c r="J293" s="66">
        <f t="shared" si="51"/>
        <v>59.878681589264978</v>
      </c>
      <c r="K293" s="6"/>
    </row>
    <row r="294" spans="1:11" s="1" customFormat="1" ht="15.75" customHeight="1" x14ac:dyDescent="0.25">
      <c r="A294" s="106" t="s">
        <v>48</v>
      </c>
      <c r="B294" s="124" t="s">
        <v>49</v>
      </c>
      <c r="C294" s="55" t="s">
        <v>6</v>
      </c>
      <c r="D294" s="73">
        <f>D297</f>
        <v>69312</v>
      </c>
      <c r="E294" s="73">
        <f>E297</f>
        <v>30442.799999999999</v>
      </c>
      <c r="F294" s="73">
        <f>F297</f>
        <v>30442.799999999999</v>
      </c>
      <c r="G294" s="73" t="s">
        <v>26</v>
      </c>
      <c r="H294" s="73">
        <f>H297</f>
        <v>22480.98</v>
      </c>
      <c r="I294" s="72">
        <f>H294/D294*100</f>
        <v>32.434470221606645</v>
      </c>
      <c r="J294" s="96">
        <f>H294/E294*100</f>
        <v>73.84662383223619</v>
      </c>
    </row>
    <row r="295" spans="1:11" s="1" customFormat="1" ht="16.5" customHeight="1" x14ac:dyDescent="0.25">
      <c r="A295" s="125"/>
      <c r="B295" s="125"/>
      <c r="C295" s="74" t="s">
        <v>8</v>
      </c>
      <c r="D295" s="67" t="s">
        <v>26</v>
      </c>
      <c r="E295" s="67" t="s">
        <v>26</v>
      </c>
      <c r="F295" s="67" t="s">
        <v>26</v>
      </c>
      <c r="G295" s="67" t="s">
        <v>26</v>
      </c>
      <c r="H295" s="67" t="s">
        <v>26</v>
      </c>
      <c r="I295" s="72" t="s">
        <v>26</v>
      </c>
      <c r="J295" s="53" t="s">
        <v>26</v>
      </c>
    </row>
    <row r="296" spans="1:11" s="1" customFormat="1" ht="18" customHeight="1" x14ac:dyDescent="0.25">
      <c r="A296" s="125"/>
      <c r="B296" s="125"/>
      <c r="C296" s="75" t="s">
        <v>5</v>
      </c>
      <c r="D296" s="67" t="s">
        <v>26</v>
      </c>
      <c r="E296" s="67" t="s">
        <v>26</v>
      </c>
      <c r="F296" s="67" t="s">
        <v>26</v>
      </c>
      <c r="G296" s="67" t="s">
        <v>26</v>
      </c>
      <c r="H296" s="67" t="s">
        <v>26</v>
      </c>
      <c r="I296" s="72" t="s">
        <v>26</v>
      </c>
      <c r="J296" s="53" t="s">
        <v>26</v>
      </c>
    </row>
    <row r="297" spans="1:11" s="1" customFormat="1" ht="24" customHeight="1" x14ac:dyDescent="0.25">
      <c r="A297" s="125"/>
      <c r="B297" s="125"/>
      <c r="C297" s="75" t="s">
        <v>12</v>
      </c>
      <c r="D297" s="63">
        <f>D303+D315+D320</f>
        <v>69312</v>
      </c>
      <c r="E297" s="63">
        <f>E303+E315+E320</f>
        <v>30442.799999999999</v>
      </c>
      <c r="F297" s="63">
        <f>F303+F315+F320</f>
        <v>30442.799999999999</v>
      </c>
      <c r="G297" s="73" t="s">
        <v>26</v>
      </c>
      <c r="H297" s="73">
        <f>H318+H323</f>
        <v>22480.98</v>
      </c>
      <c r="I297" s="100">
        <f>H297/D297*100</f>
        <v>32.434470221606645</v>
      </c>
      <c r="J297" s="102">
        <f>H297/E297*100</f>
        <v>73.84662383223619</v>
      </c>
    </row>
    <row r="298" spans="1:11" s="1" customFormat="1" ht="29.25" customHeight="1" x14ac:dyDescent="0.25">
      <c r="A298" s="126"/>
      <c r="B298" s="126"/>
      <c r="C298" s="56" t="s">
        <v>11</v>
      </c>
      <c r="D298" s="73" t="s">
        <v>26</v>
      </c>
      <c r="E298" s="63" t="s">
        <v>26</v>
      </c>
      <c r="F298" s="73" t="s">
        <v>26</v>
      </c>
      <c r="G298" s="73" t="s">
        <v>26</v>
      </c>
      <c r="H298" s="73" t="s">
        <v>26</v>
      </c>
      <c r="I298" s="97" t="s">
        <v>26</v>
      </c>
      <c r="J298" s="73" t="s">
        <v>26</v>
      </c>
    </row>
    <row r="299" spans="1:11" s="1" customFormat="1" ht="12" customHeight="1" x14ac:dyDescent="0.25">
      <c r="A299" s="105" t="s">
        <v>0</v>
      </c>
      <c r="B299" s="105"/>
      <c r="C299" s="105"/>
      <c r="D299" s="105"/>
      <c r="E299" s="105"/>
      <c r="F299" s="105"/>
      <c r="G299" s="105"/>
      <c r="H299" s="105"/>
      <c r="I299" s="132"/>
      <c r="J299" s="132"/>
    </row>
    <row r="300" spans="1:11" s="1" customFormat="1" ht="16.5" customHeight="1" x14ac:dyDescent="0.25">
      <c r="A300" s="115" t="s">
        <v>1</v>
      </c>
      <c r="B300" s="103" t="s">
        <v>50</v>
      </c>
      <c r="C300" s="58" t="s">
        <v>6</v>
      </c>
      <c r="D300" s="67">
        <f>D303</f>
        <v>37622</v>
      </c>
      <c r="E300" s="67">
        <f>E303</f>
        <v>6622</v>
      </c>
      <c r="F300" s="67">
        <f>F303</f>
        <v>6622</v>
      </c>
      <c r="G300" s="67" t="s">
        <v>26</v>
      </c>
      <c r="H300" s="67">
        <v>0</v>
      </c>
      <c r="I300" s="73">
        <v>0</v>
      </c>
      <c r="J300" s="73">
        <v>0</v>
      </c>
    </row>
    <row r="301" spans="1:11" s="1" customFormat="1" ht="14.25" customHeight="1" x14ac:dyDescent="0.25">
      <c r="A301" s="115"/>
      <c r="B301" s="103"/>
      <c r="C301" s="58" t="s">
        <v>4</v>
      </c>
      <c r="D301" s="87" t="s">
        <v>26</v>
      </c>
      <c r="E301" s="87" t="s">
        <v>26</v>
      </c>
      <c r="F301" s="87" t="s">
        <v>26</v>
      </c>
      <c r="G301" s="87" t="s">
        <v>26</v>
      </c>
      <c r="H301" s="87" t="s">
        <v>26</v>
      </c>
      <c r="I301" s="73" t="s">
        <v>26</v>
      </c>
      <c r="J301" s="73" t="s">
        <v>26</v>
      </c>
    </row>
    <row r="302" spans="1:11" s="1" customFormat="1" ht="14.25" customHeight="1" x14ac:dyDescent="0.25">
      <c r="A302" s="115"/>
      <c r="B302" s="103"/>
      <c r="C302" s="71" t="s">
        <v>5</v>
      </c>
      <c r="D302" s="87" t="s">
        <v>26</v>
      </c>
      <c r="E302" s="87" t="s">
        <v>26</v>
      </c>
      <c r="F302" s="87" t="s">
        <v>26</v>
      </c>
      <c r="G302" s="87" t="s">
        <v>26</v>
      </c>
      <c r="H302" s="87" t="s">
        <v>26</v>
      </c>
      <c r="I302" s="73" t="s">
        <v>26</v>
      </c>
      <c r="J302" s="73" t="s">
        <v>26</v>
      </c>
    </row>
    <row r="303" spans="1:11" s="1" customFormat="1" ht="15" customHeight="1" x14ac:dyDescent="0.25">
      <c r="A303" s="115"/>
      <c r="B303" s="103"/>
      <c r="C303" s="71" t="s">
        <v>12</v>
      </c>
      <c r="D303" s="87">
        <v>37622</v>
      </c>
      <c r="E303" s="87">
        <v>6622</v>
      </c>
      <c r="F303" s="87">
        <v>6622</v>
      </c>
      <c r="G303" s="87" t="s">
        <v>26</v>
      </c>
      <c r="H303" s="87">
        <v>0</v>
      </c>
      <c r="I303" s="65">
        <v>0</v>
      </c>
      <c r="J303" s="65">
        <v>0</v>
      </c>
    </row>
    <row r="304" spans="1:11" s="1" customFormat="1" ht="15" customHeight="1" x14ac:dyDescent="0.25">
      <c r="A304" s="115"/>
      <c r="B304" s="103"/>
      <c r="C304" s="71" t="s">
        <v>11</v>
      </c>
      <c r="D304" s="87" t="s">
        <v>26</v>
      </c>
      <c r="E304" s="87" t="s">
        <v>26</v>
      </c>
      <c r="F304" s="87" t="s">
        <v>26</v>
      </c>
      <c r="G304" s="87" t="s">
        <v>26</v>
      </c>
      <c r="H304" s="87" t="s">
        <v>26</v>
      </c>
      <c r="I304" s="73" t="s">
        <v>26</v>
      </c>
      <c r="J304" s="73" t="s">
        <v>26</v>
      </c>
    </row>
    <row r="305" spans="1:10" s="1" customFormat="1" ht="12" customHeight="1" x14ac:dyDescent="0.25">
      <c r="A305" s="115" t="s">
        <v>79</v>
      </c>
      <c r="B305" s="134" t="s">
        <v>51</v>
      </c>
      <c r="C305" s="70" t="s">
        <v>6</v>
      </c>
      <c r="D305" s="87" t="s">
        <v>26</v>
      </c>
      <c r="E305" s="87" t="s">
        <v>26</v>
      </c>
      <c r="F305" s="87" t="s">
        <v>26</v>
      </c>
      <c r="G305" s="87" t="s">
        <v>26</v>
      </c>
      <c r="H305" s="87" t="s">
        <v>26</v>
      </c>
      <c r="I305" s="73" t="s">
        <v>26</v>
      </c>
      <c r="J305" s="73" t="s">
        <v>26</v>
      </c>
    </row>
    <row r="306" spans="1:10" s="1" customFormat="1" ht="12" customHeight="1" x14ac:dyDescent="0.25">
      <c r="A306" s="115"/>
      <c r="B306" s="134"/>
      <c r="C306" s="58" t="s">
        <v>4</v>
      </c>
      <c r="D306" s="87" t="s">
        <v>26</v>
      </c>
      <c r="E306" s="87" t="s">
        <v>26</v>
      </c>
      <c r="F306" s="87" t="s">
        <v>26</v>
      </c>
      <c r="G306" s="87" t="s">
        <v>26</v>
      </c>
      <c r="H306" s="87" t="s">
        <v>26</v>
      </c>
      <c r="I306" s="73" t="s">
        <v>26</v>
      </c>
      <c r="J306" s="73" t="s">
        <v>26</v>
      </c>
    </row>
    <row r="307" spans="1:10" s="1" customFormat="1" ht="12" customHeight="1" x14ac:dyDescent="0.25">
      <c r="A307" s="115"/>
      <c r="B307" s="134"/>
      <c r="C307" s="71" t="s">
        <v>5</v>
      </c>
      <c r="D307" s="87" t="s">
        <v>26</v>
      </c>
      <c r="E307" s="87" t="s">
        <v>26</v>
      </c>
      <c r="F307" s="87" t="s">
        <v>26</v>
      </c>
      <c r="G307" s="87" t="s">
        <v>26</v>
      </c>
      <c r="H307" s="87" t="s">
        <v>26</v>
      </c>
      <c r="I307" s="73" t="s">
        <v>26</v>
      </c>
      <c r="J307" s="73" t="s">
        <v>26</v>
      </c>
    </row>
    <row r="308" spans="1:10" s="1" customFormat="1" ht="12" customHeight="1" x14ac:dyDescent="0.25">
      <c r="A308" s="115"/>
      <c r="B308" s="134"/>
      <c r="C308" s="71" t="s">
        <v>12</v>
      </c>
      <c r="D308" s="87" t="s">
        <v>26</v>
      </c>
      <c r="E308" s="87" t="s">
        <v>26</v>
      </c>
      <c r="F308" s="87" t="s">
        <v>26</v>
      </c>
      <c r="G308" s="87" t="s">
        <v>26</v>
      </c>
      <c r="H308" s="87" t="s">
        <v>26</v>
      </c>
      <c r="I308" s="73" t="s">
        <v>26</v>
      </c>
      <c r="J308" s="73" t="s">
        <v>26</v>
      </c>
    </row>
    <row r="309" spans="1:10" s="1" customFormat="1" ht="12" customHeight="1" x14ac:dyDescent="0.25">
      <c r="A309" s="115"/>
      <c r="B309" s="134"/>
      <c r="C309" s="71" t="s">
        <v>11</v>
      </c>
      <c r="D309" s="87" t="s">
        <v>26</v>
      </c>
      <c r="E309" s="87" t="s">
        <v>26</v>
      </c>
      <c r="F309" s="87" t="s">
        <v>26</v>
      </c>
      <c r="G309" s="87" t="s">
        <v>26</v>
      </c>
      <c r="H309" s="87" t="s">
        <v>26</v>
      </c>
      <c r="I309" s="73" t="s">
        <v>26</v>
      </c>
      <c r="J309" s="73" t="s">
        <v>26</v>
      </c>
    </row>
    <row r="310" spans="1:10" s="1" customFormat="1" ht="12" customHeight="1" x14ac:dyDescent="0.25">
      <c r="A310" s="115" t="s">
        <v>54</v>
      </c>
      <c r="B310" s="150" t="s">
        <v>127</v>
      </c>
      <c r="C310" s="71" t="s">
        <v>6</v>
      </c>
      <c r="D310" s="87" t="s">
        <v>26</v>
      </c>
      <c r="E310" s="87" t="s">
        <v>26</v>
      </c>
      <c r="F310" s="87" t="s">
        <v>26</v>
      </c>
      <c r="G310" s="87" t="s">
        <v>26</v>
      </c>
      <c r="H310" s="87" t="s">
        <v>26</v>
      </c>
      <c r="I310" s="73" t="s">
        <v>26</v>
      </c>
      <c r="J310" s="73" t="s">
        <v>26</v>
      </c>
    </row>
    <row r="311" spans="1:10" s="1" customFormat="1" ht="12" customHeight="1" x14ac:dyDescent="0.25">
      <c r="A311" s="115"/>
      <c r="B311" s="110"/>
      <c r="C311" s="71" t="s">
        <v>4</v>
      </c>
      <c r="D311" s="87" t="s">
        <v>26</v>
      </c>
      <c r="E311" s="87" t="s">
        <v>26</v>
      </c>
      <c r="F311" s="87" t="s">
        <v>26</v>
      </c>
      <c r="G311" s="87" t="s">
        <v>26</v>
      </c>
      <c r="H311" s="87" t="s">
        <v>26</v>
      </c>
      <c r="I311" s="73" t="s">
        <v>26</v>
      </c>
      <c r="J311" s="73" t="s">
        <v>26</v>
      </c>
    </row>
    <row r="312" spans="1:10" s="1" customFormat="1" ht="12" customHeight="1" x14ac:dyDescent="0.25">
      <c r="A312" s="115"/>
      <c r="B312" s="110"/>
      <c r="C312" s="71" t="s">
        <v>5</v>
      </c>
      <c r="D312" s="87" t="s">
        <v>26</v>
      </c>
      <c r="E312" s="87" t="s">
        <v>26</v>
      </c>
      <c r="F312" s="87" t="s">
        <v>26</v>
      </c>
      <c r="G312" s="87" t="s">
        <v>26</v>
      </c>
      <c r="H312" s="87" t="s">
        <v>26</v>
      </c>
      <c r="I312" s="73" t="s">
        <v>26</v>
      </c>
      <c r="J312" s="73" t="s">
        <v>26</v>
      </c>
    </row>
    <row r="313" spans="1:10" s="1" customFormat="1" ht="12" customHeight="1" x14ac:dyDescent="0.25">
      <c r="A313" s="115"/>
      <c r="B313" s="110"/>
      <c r="C313" s="71" t="s">
        <v>12</v>
      </c>
      <c r="D313" s="87" t="s">
        <v>26</v>
      </c>
      <c r="E313" s="87" t="s">
        <v>26</v>
      </c>
      <c r="F313" s="87" t="s">
        <v>26</v>
      </c>
      <c r="G313" s="87" t="s">
        <v>26</v>
      </c>
      <c r="H313" s="87" t="s">
        <v>26</v>
      </c>
      <c r="I313" s="73" t="s">
        <v>26</v>
      </c>
      <c r="J313" s="73" t="s">
        <v>26</v>
      </c>
    </row>
    <row r="314" spans="1:10" s="1" customFormat="1" ht="12" customHeight="1" x14ac:dyDescent="0.25">
      <c r="A314" s="115"/>
      <c r="B314" s="111"/>
      <c r="C314" s="71" t="s">
        <v>11</v>
      </c>
      <c r="D314" s="87" t="s">
        <v>26</v>
      </c>
      <c r="E314" s="87" t="s">
        <v>26</v>
      </c>
      <c r="F314" s="87" t="s">
        <v>26</v>
      </c>
      <c r="G314" s="87" t="s">
        <v>26</v>
      </c>
      <c r="H314" s="87" t="s">
        <v>26</v>
      </c>
      <c r="I314" s="73" t="s">
        <v>26</v>
      </c>
      <c r="J314" s="73" t="s">
        <v>26</v>
      </c>
    </row>
    <row r="315" spans="1:10" s="1" customFormat="1" ht="14.25" customHeight="1" x14ac:dyDescent="0.25">
      <c r="A315" s="115" t="s">
        <v>93</v>
      </c>
      <c r="B315" s="134" t="s">
        <v>128</v>
      </c>
      <c r="C315" s="70" t="s">
        <v>6</v>
      </c>
      <c r="D315" s="73">
        <f>D318</f>
        <v>30790</v>
      </c>
      <c r="E315" s="73">
        <f>E318</f>
        <v>22920.799999999999</v>
      </c>
      <c r="F315" s="73">
        <f>F318</f>
        <v>22920.799999999999</v>
      </c>
      <c r="G315" s="73" t="s">
        <v>26</v>
      </c>
      <c r="H315" s="73">
        <f>H318</f>
        <v>22451.97</v>
      </c>
      <c r="I315" s="73">
        <f>H315/D315*100</f>
        <v>72.919681714842483</v>
      </c>
      <c r="J315" s="73">
        <f>H315/E315*100</f>
        <v>97.954565285679394</v>
      </c>
    </row>
    <row r="316" spans="1:10" s="1" customFormat="1" ht="15.75" x14ac:dyDescent="0.25">
      <c r="A316" s="115"/>
      <c r="B316" s="134"/>
      <c r="C316" s="58" t="s">
        <v>4</v>
      </c>
      <c r="D316" s="87" t="s">
        <v>26</v>
      </c>
      <c r="E316" s="67" t="s">
        <v>26</v>
      </c>
      <c r="F316" s="67" t="s">
        <v>26</v>
      </c>
      <c r="G316" s="67" t="s">
        <v>26</v>
      </c>
      <c r="H316" s="67" t="s">
        <v>26</v>
      </c>
      <c r="I316" s="67" t="s">
        <v>26</v>
      </c>
      <c r="J316" s="67" t="s">
        <v>26</v>
      </c>
    </row>
    <row r="317" spans="1:10" s="1" customFormat="1" ht="15.75" x14ac:dyDescent="0.25">
      <c r="A317" s="115"/>
      <c r="B317" s="134"/>
      <c r="C317" s="71" t="s">
        <v>5</v>
      </c>
      <c r="D317" s="87" t="s">
        <v>26</v>
      </c>
      <c r="E317" s="67" t="s">
        <v>26</v>
      </c>
      <c r="F317" s="67" t="s">
        <v>26</v>
      </c>
      <c r="G317" s="67" t="s">
        <v>26</v>
      </c>
      <c r="H317" s="67" t="s">
        <v>26</v>
      </c>
      <c r="I317" s="67" t="s">
        <v>26</v>
      </c>
      <c r="J317" s="67" t="s">
        <v>26</v>
      </c>
    </row>
    <row r="318" spans="1:10" s="1" customFormat="1" ht="15.75" x14ac:dyDescent="0.25">
      <c r="A318" s="115"/>
      <c r="B318" s="134"/>
      <c r="C318" s="71" t="s">
        <v>12</v>
      </c>
      <c r="D318" s="65">
        <v>30790</v>
      </c>
      <c r="E318" s="64">
        <v>22920.799999999999</v>
      </c>
      <c r="F318" s="64">
        <v>22920.799999999999</v>
      </c>
      <c r="G318" s="73" t="s">
        <v>26</v>
      </c>
      <c r="H318" s="64">
        <v>22451.97</v>
      </c>
      <c r="I318" s="63">
        <f>H318/D318*100</f>
        <v>72.919681714842483</v>
      </c>
      <c r="J318" s="63">
        <f>H318/E318*100</f>
        <v>97.954565285679394</v>
      </c>
    </row>
    <row r="319" spans="1:10" s="1" customFormat="1" ht="15.75" x14ac:dyDescent="0.25">
      <c r="A319" s="115"/>
      <c r="B319" s="134"/>
      <c r="C319" s="71" t="s">
        <v>11</v>
      </c>
      <c r="D319" s="73" t="s">
        <v>26</v>
      </c>
      <c r="E319" s="63" t="s">
        <v>26</v>
      </c>
      <c r="F319" s="63" t="s">
        <v>26</v>
      </c>
      <c r="G319" s="73" t="s">
        <v>26</v>
      </c>
      <c r="H319" s="63" t="s">
        <v>26</v>
      </c>
      <c r="I319" s="63" t="s">
        <v>26</v>
      </c>
      <c r="J319" s="63" t="s">
        <v>26</v>
      </c>
    </row>
    <row r="320" spans="1:10" s="1" customFormat="1" ht="13.5" customHeight="1" x14ac:dyDescent="0.25">
      <c r="A320" s="115" t="s">
        <v>55</v>
      </c>
      <c r="B320" s="134" t="s">
        <v>129</v>
      </c>
      <c r="C320" s="70" t="s">
        <v>6</v>
      </c>
      <c r="D320" s="73">
        <f>D323</f>
        <v>900</v>
      </c>
      <c r="E320" s="73">
        <f>E323</f>
        <v>900</v>
      </c>
      <c r="F320" s="73">
        <f>F323</f>
        <v>900</v>
      </c>
      <c r="G320" s="73" t="s">
        <v>26</v>
      </c>
      <c r="H320" s="73">
        <v>29.01</v>
      </c>
      <c r="I320" s="96">
        <f>H320/D320*100</f>
        <v>3.2233333333333336</v>
      </c>
      <c r="J320" s="96">
        <f>H320/E320*100</f>
        <v>3.2233333333333336</v>
      </c>
    </row>
    <row r="321" spans="1:13" s="1" customFormat="1" ht="13.5" customHeight="1" x14ac:dyDescent="0.25">
      <c r="A321" s="115"/>
      <c r="B321" s="134"/>
      <c r="C321" s="58" t="s">
        <v>4</v>
      </c>
      <c r="D321" s="87" t="s">
        <v>26</v>
      </c>
      <c r="E321" s="87" t="s">
        <v>26</v>
      </c>
      <c r="F321" s="87" t="s">
        <v>26</v>
      </c>
      <c r="G321" s="87" t="s">
        <v>26</v>
      </c>
      <c r="H321" s="87" t="s">
        <v>26</v>
      </c>
      <c r="I321" s="67" t="s">
        <v>26</v>
      </c>
      <c r="J321" s="67" t="s">
        <v>26</v>
      </c>
    </row>
    <row r="322" spans="1:13" s="1" customFormat="1" ht="12.75" customHeight="1" x14ac:dyDescent="0.25">
      <c r="A322" s="115"/>
      <c r="B322" s="134"/>
      <c r="C322" s="71" t="s">
        <v>5</v>
      </c>
      <c r="D322" s="87" t="s">
        <v>26</v>
      </c>
      <c r="E322" s="87" t="s">
        <v>26</v>
      </c>
      <c r="F322" s="87" t="s">
        <v>26</v>
      </c>
      <c r="G322" s="87" t="s">
        <v>26</v>
      </c>
      <c r="H322" s="87" t="s">
        <v>26</v>
      </c>
      <c r="I322" s="67" t="s">
        <v>26</v>
      </c>
      <c r="J322" s="67" t="s">
        <v>26</v>
      </c>
    </row>
    <row r="323" spans="1:13" s="1" customFormat="1" ht="15.75" x14ac:dyDescent="0.25">
      <c r="A323" s="115"/>
      <c r="B323" s="134"/>
      <c r="C323" s="71" t="s">
        <v>12</v>
      </c>
      <c r="D323" s="65">
        <v>900</v>
      </c>
      <c r="E323" s="65">
        <v>900</v>
      </c>
      <c r="F323" s="65">
        <v>900</v>
      </c>
      <c r="G323" s="65" t="s">
        <v>26</v>
      </c>
      <c r="H323" s="65">
        <v>29.01</v>
      </c>
      <c r="I323" s="96">
        <f>H323/D323*100</f>
        <v>3.2233333333333336</v>
      </c>
      <c r="J323" s="96">
        <f>H323/E323*100</f>
        <v>3.2233333333333336</v>
      </c>
    </row>
    <row r="324" spans="1:13" s="1" customFormat="1" ht="11.25" customHeight="1" x14ac:dyDescent="0.25">
      <c r="A324" s="115"/>
      <c r="B324" s="134"/>
      <c r="C324" s="71" t="s">
        <v>11</v>
      </c>
      <c r="D324" s="87" t="s">
        <v>26</v>
      </c>
      <c r="E324" s="87" t="s">
        <v>26</v>
      </c>
      <c r="F324" s="87" t="s">
        <v>26</v>
      </c>
      <c r="G324" s="87" t="s">
        <v>26</v>
      </c>
      <c r="H324" s="87" t="s">
        <v>26</v>
      </c>
      <c r="I324" s="73" t="s">
        <v>26</v>
      </c>
      <c r="J324" s="73" t="s">
        <v>26</v>
      </c>
    </row>
    <row r="325" spans="1:13" s="10" customFormat="1" ht="17.25" customHeight="1" x14ac:dyDescent="0.25">
      <c r="A325" s="121" t="s">
        <v>10</v>
      </c>
      <c r="B325" s="121" t="s">
        <v>86</v>
      </c>
      <c r="C325" s="55" t="s">
        <v>6</v>
      </c>
      <c r="D325" s="98">
        <f>SUM(D326:D329)</f>
        <v>7641565.5199999996</v>
      </c>
      <c r="E325" s="98">
        <f>SUM(E326:E329)</f>
        <v>7057295.3500000006</v>
      </c>
      <c r="F325" s="98">
        <f>SUM(F326:F328)</f>
        <v>6375522.4500000002</v>
      </c>
      <c r="G325" s="98">
        <f>G329</f>
        <v>681772.9</v>
      </c>
      <c r="H325" s="52">
        <f>SUM(H326:H329)</f>
        <v>3076604.06</v>
      </c>
      <c r="I325" s="57">
        <f>H325/D325*100</f>
        <v>40.261436638182488</v>
      </c>
      <c r="J325" s="57">
        <f>H325/E325*100</f>
        <v>43.594662082549796</v>
      </c>
      <c r="K325" s="9"/>
      <c r="L325" s="9"/>
    </row>
    <row r="326" spans="1:13" s="10" customFormat="1" ht="14.25" customHeight="1" x14ac:dyDescent="0.25">
      <c r="A326" s="110"/>
      <c r="B326" s="110"/>
      <c r="C326" s="55" t="s">
        <v>8</v>
      </c>
      <c r="D326" s="98" t="s">
        <v>26</v>
      </c>
      <c r="E326" s="98" t="s">
        <v>26</v>
      </c>
      <c r="F326" s="98" t="s">
        <v>26</v>
      </c>
      <c r="G326" s="98" t="s">
        <v>26</v>
      </c>
      <c r="H326" s="52" t="s">
        <v>26</v>
      </c>
      <c r="I326" s="57" t="s">
        <v>26</v>
      </c>
      <c r="J326" s="57" t="s">
        <v>26</v>
      </c>
      <c r="K326" s="11"/>
      <c r="L326" s="9"/>
    </row>
    <row r="327" spans="1:13" s="10" customFormat="1" ht="15.75" x14ac:dyDescent="0.25">
      <c r="A327" s="110"/>
      <c r="B327" s="110"/>
      <c r="C327" s="55" t="s">
        <v>5</v>
      </c>
      <c r="D327" s="98">
        <f t="shared" ref="D327:E329" si="52">SUM(D333,D338,D343,D348)</f>
        <v>6743683.8199999994</v>
      </c>
      <c r="E327" s="98">
        <f t="shared" si="52"/>
        <v>6135446.8500000006</v>
      </c>
      <c r="F327" s="98">
        <f>E327</f>
        <v>6135446.8500000006</v>
      </c>
      <c r="G327" s="98" t="s">
        <v>26</v>
      </c>
      <c r="H327" s="98">
        <f>SUM(H333,H338,H343,H348)</f>
        <v>2877452.79</v>
      </c>
      <c r="I327" s="57">
        <f t="shared" ref="I327:I329" si="53">H327/D327*100</f>
        <v>42.668856767368432</v>
      </c>
      <c r="J327" s="57">
        <f>H327/E327*100</f>
        <v>46.898830033871128</v>
      </c>
      <c r="K327" s="9"/>
      <c r="L327" s="9"/>
      <c r="M327" s="9"/>
    </row>
    <row r="328" spans="1:13" s="10" customFormat="1" ht="18" customHeight="1" x14ac:dyDescent="0.25">
      <c r="A328" s="110"/>
      <c r="B328" s="110"/>
      <c r="C328" s="55" t="s">
        <v>12</v>
      </c>
      <c r="D328" s="98">
        <f t="shared" si="52"/>
        <v>216108.79999999999</v>
      </c>
      <c r="E328" s="98">
        <f t="shared" si="52"/>
        <v>240075.6</v>
      </c>
      <c r="F328" s="98">
        <f>E328</f>
        <v>240075.6</v>
      </c>
      <c r="G328" s="98" t="s">
        <v>26</v>
      </c>
      <c r="H328" s="98">
        <f>SUM(H334,H339,H344,H349)</f>
        <v>129958.9</v>
      </c>
      <c r="I328" s="57">
        <f t="shared" si="53"/>
        <v>60.135866748600705</v>
      </c>
      <c r="J328" s="57">
        <f t="shared" ref="J328" si="54">H328/E328*100</f>
        <v>54.132489932337982</v>
      </c>
      <c r="K328" s="11"/>
    </row>
    <row r="329" spans="1:13" s="10" customFormat="1" ht="14.25" customHeight="1" x14ac:dyDescent="0.25">
      <c r="A329" s="111"/>
      <c r="B329" s="111"/>
      <c r="C329" s="55" t="s">
        <v>11</v>
      </c>
      <c r="D329" s="98">
        <f t="shared" si="52"/>
        <v>681772.9</v>
      </c>
      <c r="E329" s="98">
        <f t="shared" si="52"/>
        <v>681772.9</v>
      </c>
      <c r="F329" s="98" t="s">
        <v>26</v>
      </c>
      <c r="G329" s="98">
        <f>SUM(G335,G340,G345,G350)</f>
        <v>681772.9</v>
      </c>
      <c r="H329" s="98">
        <f>SUM(H335,H340,H345,H350)</f>
        <v>69192.37</v>
      </c>
      <c r="I329" s="57">
        <f t="shared" si="53"/>
        <v>10.148888288167511</v>
      </c>
      <c r="J329" s="57">
        <f>H329/E329*100</f>
        <v>10.148888288167511</v>
      </c>
      <c r="K329" s="11"/>
    </row>
    <row r="330" spans="1:13" s="13" customFormat="1" ht="12.75" customHeight="1" x14ac:dyDescent="0.25">
      <c r="A330" s="118" t="s">
        <v>0</v>
      </c>
      <c r="B330" s="118"/>
      <c r="C330" s="118"/>
      <c r="D330" s="118"/>
      <c r="E330" s="118"/>
      <c r="F330" s="118"/>
      <c r="G330" s="118"/>
      <c r="H330" s="118"/>
      <c r="I330" s="119"/>
      <c r="J330" s="119"/>
    </row>
    <row r="331" spans="1:13" s="13" customFormat="1" ht="16.5" customHeight="1" x14ac:dyDescent="0.25">
      <c r="A331" s="104" t="s">
        <v>1</v>
      </c>
      <c r="B331" s="104" t="s">
        <v>87</v>
      </c>
      <c r="C331" s="58" t="s">
        <v>6</v>
      </c>
      <c r="D331" s="98">
        <f>SUM(D332:D334)</f>
        <v>6746147.8199999994</v>
      </c>
      <c r="E331" s="98">
        <f>SUM(E332:E334)</f>
        <v>6158204.6200000001</v>
      </c>
      <c r="F331" s="98">
        <f>SUM(F332:F334)</f>
        <v>6158204.6200000001</v>
      </c>
      <c r="G331" s="98" t="s">
        <v>26</v>
      </c>
      <c r="H331" s="98">
        <f>SUM(H332:H334)</f>
        <v>2847175.51</v>
      </c>
      <c r="I331" s="57">
        <f>H331/D331*100</f>
        <v>42.204463732014695</v>
      </c>
      <c r="J331" s="57">
        <f>H331/E331*100</f>
        <v>46.23385687369381</v>
      </c>
      <c r="K331" s="18"/>
    </row>
    <row r="332" spans="1:13" s="13" customFormat="1" ht="15.75" x14ac:dyDescent="0.25">
      <c r="A332" s="104"/>
      <c r="B332" s="104"/>
      <c r="C332" s="58" t="s">
        <v>8</v>
      </c>
      <c r="D332" s="99" t="s">
        <v>26</v>
      </c>
      <c r="E332" s="99" t="s">
        <v>26</v>
      </c>
      <c r="F332" s="99" t="s">
        <v>26</v>
      </c>
      <c r="G332" s="99" t="s">
        <v>26</v>
      </c>
      <c r="H332" s="99" t="s">
        <v>26</v>
      </c>
      <c r="I332" s="66" t="s">
        <v>26</v>
      </c>
      <c r="J332" s="66" t="s">
        <v>26</v>
      </c>
      <c r="K332" s="18"/>
    </row>
    <row r="333" spans="1:13" s="13" customFormat="1" ht="15.75" x14ac:dyDescent="0.25">
      <c r="A333" s="104"/>
      <c r="B333" s="104"/>
      <c r="C333" s="58" t="s">
        <v>5</v>
      </c>
      <c r="D333" s="99">
        <v>6537985.0199999996</v>
      </c>
      <c r="E333" s="99">
        <v>5927748.0200000005</v>
      </c>
      <c r="F333" s="99">
        <v>5927748.0200000005</v>
      </c>
      <c r="G333" s="99" t="s">
        <v>26</v>
      </c>
      <c r="H333" s="99">
        <v>2723178.67</v>
      </c>
      <c r="I333" s="60">
        <f t="shared" ref="I333:I355" si="55">H333/D333*100</f>
        <v>41.651650495828143</v>
      </c>
      <c r="J333" s="60">
        <f t="shared" ref="J333:J355" si="56">H333/E333*100</f>
        <v>45.939514648937454</v>
      </c>
      <c r="K333" s="18"/>
    </row>
    <row r="334" spans="1:13" s="13" customFormat="1" ht="15.75" customHeight="1" x14ac:dyDescent="0.25">
      <c r="A334" s="104"/>
      <c r="B334" s="104"/>
      <c r="C334" s="58" t="s">
        <v>12</v>
      </c>
      <c r="D334" s="99">
        <v>208162.8</v>
      </c>
      <c r="E334" s="99">
        <v>230456.6</v>
      </c>
      <c r="F334" s="99">
        <v>230456.6</v>
      </c>
      <c r="G334" s="99" t="s">
        <v>26</v>
      </c>
      <c r="H334" s="99">
        <v>123996.84</v>
      </c>
      <c r="I334" s="60">
        <f t="shared" si="55"/>
        <v>59.567242562071613</v>
      </c>
      <c r="J334" s="60">
        <f t="shared" si="56"/>
        <v>53.804855230876434</v>
      </c>
    </row>
    <row r="335" spans="1:13" s="13" customFormat="1" ht="15.75" customHeight="1" x14ac:dyDescent="0.25">
      <c r="A335" s="104"/>
      <c r="B335" s="104"/>
      <c r="C335" s="58" t="s">
        <v>11</v>
      </c>
      <c r="D335" s="59" t="s">
        <v>26</v>
      </c>
      <c r="E335" s="59" t="s">
        <v>26</v>
      </c>
      <c r="F335" s="59" t="s">
        <v>26</v>
      </c>
      <c r="G335" s="59" t="s">
        <v>26</v>
      </c>
      <c r="H335" s="59" t="s">
        <v>26</v>
      </c>
      <c r="I335" s="87" t="s">
        <v>26</v>
      </c>
      <c r="J335" s="87" t="s">
        <v>26</v>
      </c>
      <c r="K335" s="12"/>
    </row>
    <row r="336" spans="1:13" s="13" customFormat="1" ht="18.75" customHeight="1" x14ac:dyDescent="0.25">
      <c r="A336" s="104" t="s">
        <v>2</v>
      </c>
      <c r="B336" s="104" t="s">
        <v>88</v>
      </c>
      <c r="C336" s="58" t="s">
        <v>6</v>
      </c>
      <c r="D336" s="52">
        <f>SUM(D338:D340)</f>
        <v>895417.7</v>
      </c>
      <c r="E336" s="52">
        <f>SUM(E338:E340)</f>
        <v>896817.73</v>
      </c>
      <c r="F336" s="52">
        <f>SUM(F337:F340)</f>
        <v>215044.83</v>
      </c>
      <c r="G336" s="52">
        <f>G340</f>
        <v>681772.9</v>
      </c>
      <c r="H336" s="52">
        <f>SUM(H338:H340)</f>
        <v>229428.55</v>
      </c>
      <c r="I336" s="57">
        <f t="shared" si="55"/>
        <v>25.622516731576784</v>
      </c>
      <c r="J336" s="57">
        <f>H336/E336*100</f>
        <v>25.582517196666039</v>
      </c>
      <c r="K336" s="18"/>
      <c r="L336" s="18"/>
    </row>
    <row r="337" spans="1:11" s="13" customFormat="1" ht="15.75" x14ac:dyDescent="0.25">
      <c r="A337" s="104"/>
      <c r="B337" s="104"/>
      <c r="C337" s="58" t="s">
        <v>8</v>
      </c>
      <c r="D337" s="59" t="s">
        <v>26</v>
      </c>
      <c r="E337" s="59" t="s">
        <v>26</v>
      </c>
      <c r="F337" s="59" t="s">
        <v>26</v>
      </c>
      <c r="G337" s="59" t="s">
        <v>26</v>
      </c>
      <c r="H337" s="59" t="s">
        <v>26</v>
      </c>
      <c r="I337" s="57" t="s">
        <v>26</v>
      </c>
      <c r="J337" s="66" t="s">
        <v>26</v>
      </c>
      <c r="K337" s="18"/>
    </row>
    <row r="338" spans="1:11" s="13" customFormat="1" ht="15.75" x14ac:dyDescent="0.25">
      <c r="A338" s="104"/>
      <c r="B338" s="104"/>
      <c r="C338" s="58" t="s">
        <v>5</v>
      </c>
      <c r="D338" s="59">
        <v>205698.8</v>
      </c>
      <c r="E338" s="59">
        <v>205698.83</v>
      </c>
      <c r="F338" s="59">
        <v>205698.83</v>
      </c>
      <c r="G338" s="59" t="s">
        <v>26</v>
      </c>
      <c r="H338" s="59">
        <v>154274.12</v>
      </c>
      <c r="I338" s="57">
        <f t="shared" si="55"/>
        <v>75.000009722954147</v>
      </c>
      <c r="J338" s="66">
        <f>H338/E338*100</f>
        <v>74.999998784630918</v>
      </c>
      <c r="K338" s="12"/>
    </row>
    <row r="339" spans="1:11" s="13" customFormat="1" ht="15.75" x14ac:dyDescent="0.25">
      <c r="A339" s="104"/>
      <c r="B339" s="104"/>
      <c r="C339" s="58" t="s">
        <v>12</v>
      </c>
      <c r="D339" s="59">
        <v>7946</v>
      </c>
      <c r="E339" s="59">
        <v>9346</v>
      </c>
      <c r="F339" s="59">
        <v>9346</v>
      </c>
      <c r="G339" s="59" t="s">
        <v>26</v>
      </c>
      <c r="H339" s="59">
        <v>5962.0599999999995</v>
      </c>
      <c r="I339" s="60">
        <f>H339/D339*100</f>
        <v>75.032217467908382</v>
      </c>
      <c r="J339" s="60">
        <f>H339/E339*100</f>
        <v>63.792638561951634</v>
      </c>
      <c r="K339" s="12"/>
    </row>
    <row r="340" spans="1:11" s="13" customFormat="1" ht="21" customHeight="1" x14ac:dyDescent="0.25">
      <c r="A340" s="104"/>
      <c r="B340" s="104"/>
      <c r="C340" s="58" t="s">
        <v>11</v>
      </c>
      <c r="D340" s="59">
        <v>681772.9</v>
      </c>
      <c r="E340" s="59">
        <v>681772.9</v>
      </c>
      <c r="F340" s="59" t="s">
        <v>26</v>
      </c>
      <c r="G340" s="59">
        <v>681772.9</v>
      </c>
      <c r="H340" s="59">
        <v>69192.37</v>
      </c>
      <c r="I340" s="60">
        <f t="shared" si="55"/>
        <v>10.148888288167511</v>
      </c>
      <c r="J340" s="60">
        <f>H340/E340*100</f>
        <v>10.148888288167511</v>
      </c>
    </row>
    <row r="341" spans="1:11" s="13" customFormat="1" ht="15.75" customHeight="1" x14ac:dyDescent="0.25">
      <c r="A341" s="112" t="s">
        <v>79</v>
      </c>
      <c r="B341" s="109" t="s">
        <v>89</v>
      </c>
      <c r="C341" s="58" t="s">
        <v>6</v>
      </c>
      <c r="D341" s="52" t="s">
        <v>26</v>
      </c>
      <c r="E341" s="52" t="s">
        <v>26</v>
      </c>
      <c r="F341" s="52" t="s">
        <v>26</v>
      </c>
      <c r="G341" s="52" t="s">
        <v>26</v>
      </c>
      <c r="H341" s="52" t="s">
        <v>26</v>
      </c>
      <c r="I341" s="57" t="s">
        <v>26</v>
      </c>
      <c r="J341" s="57" t="s">
        <v>26</v>
      </c>
    </row>
    <row r="342" spans="1:11" s="13" customFormat="1" ht="15.75" x14ac:dyDescent="0.25">
      <c r="A342" s="127"/>
      <c r="B342" s="113"/>
      <c r="C342" s="58" t="s">
        <v>8</v>
      </c>
      <c r="D342" s="59" t="s">
        <v>26</v>
      </c>
      <c r="E342" s="59" t="s">
        <v>26</v>
      </c>
      <c r="F342" s="59" t="s">
        <v>26</v>
      </c>
      <c r="G342" s="59" t="s">
        <v>26</v>
      </c>
      <c r="H342" s="59" t="s">
        <v>26</v>
      </c>
      <c r="I342" s="87" t="s">
        <v>26</v>
      </c>
      <c r="J342" s="87" t="s">
        <v>26</v>
      </c>
      <c r="K342" s="18"/>
    </row>
    <row r="343" spans="1:11" s="13" customFormat="1" ht="15.75" customHeight="1" x14ac:dyDescent="0.25">
      <c r="A343" s="127"/>
      <c r="B343" s="113"/>
      <c r="C343" s="58" t="s">
        <v>5</v>
      </c>
      <c r="D343" s="59" t="s">
        <v>26</v>
      </c>
      <c r="E343" s="59" t="s">
        <v>26</v>
      </c>
      <c r="F343" s="59" t="s">
        <v>26</v>
      </c>
      <c r="G343" s="59" t="s">
        <v>26</v>
      </c>
      <c r="H343" s="59" t="s">
        <v>26</v>
      </c>
      <c r="I343" s="57" t="s">
        <v>26</v>
      </c>
      <c r="J343" s="60" t="s">
        <v>26</v>
      </c>
      <c r="K343" s="18"/>
    </row>
    <row r="344" spans="1:11" s="13" customFormat="1" ht="15.75" x14ac:dyDescent="0.25">
      <c r="A344" s="127"/>
      <c r="B344" s="113"/>
      <c r="C344" s="58" t="s">
        <v>12</v>
      </c>
      <c r="D344" s="59" t="s">
        <v>26</v>
      </c>
      <c r="E344" s="59" t="s">
        <v>26</v>
      </c>
      <c r="F344" s="59" t="s">
        <v>26</v>
      </c>
      <c r="G344" s="59" t="s">
        <v>26</v>
      </c>
      <c r="H344" s="59" t="s">
        <v>26</v>
      </c>
      <c r="I344" s="57" t="s">
        <v>26</v>
      </c>
      <c r="J344" s="60" t="s">
        <v>26</v>
      </c>
      <c r="K344" s="18"/>
    </row>
    <row r="345" spans="1:11" s="13" customFormat="1" ht="18" customHeight="1" x14ac:dyDescent="0.25">
      <c r="A345" s="128"/>
      <c r="B345" s="114"/>
      <c r="C345" s="58" t="s">
        <v>11</v>
      </c>
      <c r="D345" s="59" t="s">
        <v>26</v>
      </c>
      <c r="E345" s="59" t="s">
        <v>26</v>
      </c>
      <c r="F345" s="59" t="s">
        <v>26</v>
      </c>
      <c r="G345" s="59" t="s">
        <v>26</v>
      </c>
      <c r="H345" s="59" t="s">
        <v>26</v>
      </c>
      <c r="I345" s="87" t="s">
        <v>26</v>
      </c>
      <c r="J345" s="87" t="s">
        <v>26</v>
      </c>
    </row>
    <row r="346" spans="1:11" s="13" customFormat="1" ht="18" customHeight="1" x14ac:dyDescent="0.25">
      <c r="A346" s="115" t="s">
        <v>54</v>
      </c>
      <c r="B346" s="109" t="s">
        <v>112</v>
      </c>
      <c r="C346" s="58" t="s">
        <v>6</v>
      </c>
      <c r="D346" s="52" t="s">
        <v>26</v>
      </c>
      <c r="E346" s="52">
        <f>SUM(E348:E349)</f>
        <v>2273</v>
      </c>
      <c r="F346" s="52">
        <f>SUM(F348:F349)</f>
        <v>2273</v>
      </c>
      <c r="G346" s="52" t="s">
        <v>26</v>
      </c>
      <c r="H346" s="52">
        <v>0</v>
      </c>
      <c r="I346" s="53" t="s">
        <v>26</v>
      </c>
      <c r="J346" s="53">
        <f>H346/E346*100</f>
        <v>0</v>
      </c>
    </row>
    <row r="347" spans="1:11" s="13" customFormat="1" ht="18" customHeight="1" x14ac:dyDescent="0.25">
      <c r="A347" s="115"/>
      <c r="B347" s="113"/>
      <c r="C347" s="58" t="s">
        <v>8</v>
      </c>
      <c r="D347" s="59" t="s">
        <v>26</v>
      </c>
      <c r="E347" s="59" t="s">
        <v>26</v>
      </c>
      <c r="F347" s="59" t="s">
        <v>26</v>
      </c>
      <c r="G347" s="59" t="s">
        <v>26</v>
      </c>
      <c r="H347" s="59" t="s">
        <v>26</v>
      </c>
      <c r="I347" s="87" t="s">
        <v>26</v>
      </c>
      <c r="J347" s="87" t="s">
        <v>26</v>
      </c>
    </row>
    <row r="348" spans="1:11" s="13" customFormat="1" ht="18" customHeight="1" x14ac:dyDescent="0.25">
      <c r="A348" s="115"/>
      <c r="B348" s="113"/>
      <c r="C348" s="58" t="s">
        <v>5</v>
      </c>
      <c r="D348" s="59" t="s">
        <v>26</v>
      </c>
      <c r="E348" s="59">
        <v>2000</v>
      </c>
      <c r="F348" s="59">
        <v>2000</v>
      </c>
      <c r="G348" s="59" t="s">
        <v>26</v>
      </c>
      <c r="H348" s="59">
        <v>0</v>
      </c>
      <c r="I348" s="66" t="s">
        <v>26</v>
      </c>
      <c r="J348" s="66">
        <v>0</v>
      </c>
    </row>
    <row r="349" spans="1:11" s="13" customFormat="1" ht="18" customHeight="1" x14ac:dyDescent="0.25">
      <c r="A349" s="115"/>
      <c r="B349" s="113"/>
      <c r="C349" s="58" t="s">
        <v>12</v>
      </c>
      <c r="D349" s="59" t="s">
        <v>26</v>
      </c>
      <c r="E349" s="59">
        <v>273</v>
      </c>
      <c r="F349" s="59">
        <v>273</v>
      </c>
      <c r="G349" s="59" t="s">
        <v>26</v>
      </c>
      <c r="H349" s="59">
        <v>0</v>
      </c>
      <c r="I349" s="66" t="s">
        <v>26</v>
      </c>
      <c r="J349" s="66">
        <f>H349/E349*100</f>
        <v>0</v>
      </c>
    </row>
    <row r="350" spans="1:11" s="13" customFormat="1" ht="14.25" customHeight="1" x14ac:dyDescent="0.25">
      <c r="A350" s="115"/>
      <c r="B350" s="114"/>
      <c r="C350" s="58" t="s">
        <v>11</v>
      </c>
      <c r="D350" s="59" t="s">
        <v>26</v>
      </c>
      <c r="E350" s="59" t="s">
        <v>26</v>
      </c>
      <c r="F350" s="59" t="s">
        <v>26</v>
      </c>
      <c r="G350" s="59" t="s">
        <v>26</v>
      </c>
      <c r="H350" s="59" t="s">
        <v>26</v>
      </c>
      <c r="I350" s="87" t="s">
        <v>26</v>
      </c>
      <c r="J350" s="87" t="s">
        <v>26</v>
      </c>
    </row>
    <row r="351" spans="1:11" s="10" customFormat="1" ht="15.75" customHeight="1" x14ac:dyDescent="0.25">
      <c r="A351" s="133" t="s">
        <v>10</v>
      </c>
      <c r="B351" s="133" t="s">
        <v>90</v>
      </c>
      <c r="C351" s="55" t="s">
        <v>6</v>
      </c>
      <c r="D351" s="52">
        <f>D355</f>
        <v>1029698.94</v>
      </c>
      <c r="E351" s="52">
        <f>E355</f>
        <v>1029698.94</v>
      </c>
      <c r="F351" s="52" t="s">
        <v>26</v>
      </c>
      <c r="G351" s="52">
        <f>G355</f>
        <v>1029698.94</v>
      </c>
      <c r="H351" s="52">
        <f>SUM(H355)</f>
        <v>533661.85</v>
      </c>
      <c r="I351" s="57">
        <f t="shared" si="55"/>
        <v>51.826978670095556</v>
      </c>
      <c r="J351" s="57">
        <f t="shared" si="56"/>
        <v>51.826978670095556</v>
      </c>
      <c r="K351" s="11"/>
    </row>
    <row r="352" spans="1:11" s="10" customFormat="1" ht="12.75" customHeight="1" x14ac:dyDescent="0.25">
      <c r="A352" s="133"/>
      <c r="B352" s="133"/>
      <c r="C352" s="55" t="s">
        <v>8</v>
      </c>
      <c r="D352" s="52" t="s">
        <v>26</v>
      </c>
      <c r="E352" s="52" t="s">
        <v>26</v>
      </c>
      <c r="F352" s="52" t="s">
        <v>26</v>
      </c>
      <c r="G352" s="52" t="s">
        <v>26</v>
      </c>
      <c r="H352" s="52" t="s">
        <v>26</v>
      </c>
      <c r="I352" s="67" t="s">
        <v>26</v>
      </c>
      <c r="J352" s="67" t="s">
        <v>26</v>
      </c>
    </row>
    <row r="353" spans="1:10" s="10" customFormat="1" ht="12" customHeight="1" x14ac:dyDescent="0.25">
      <c r="A353" s="133"/>
      <c r="B353" s="133"/>
      <c r="C353" s="55" t="s">
        <v>5</v>
      </c>
      <c r="D353" s="52" t="s">
        <v>26</v>
      </c>
      <c r="E353" s="52" t="s">
        <v>26</v>
      </c>
      <c r="F353" s="52" t="s">
        <v>26</v>
      </c>
      <c r="G353" s="52" t="s">
        <v>26</v>
      </c>
      <c r="H353" s="52" t="s">
        <v>26</v>
      </c>
      <c r="I353" s="67" t="s">
        <v>26</v>
      </c>
      <c r="J353" s="67" t="s">
        <v>26</v>
      </c>
    </row>
    <row r="354" spans="1:10" s="10" customFormat="1" ht="24" customHeight="1" x14ac:dyDescent="0.25">
      <c r="A354" s="133"/>
      <c r="B354" s="133"/>
      <c r="C354" s="55" t="s">
        <v>12</v>
      </c>
      <c r="D354" s="52" t="s">
        <v>26</v>
      </c>
      <c r="E354" s="52" t="s">
        <v>26</v>
      </c>
      <c r="F354" s="52" t="s">
        <v>26</v>
      </c>
      <c r="G354" s="52" t="s">
        <v>26</v>
      </c>
      <c r="H354" s="52" t="s">
        <v>26</v>
      </c>
      <c r="I354" s="52" t="s">
        <v>26</v>
      </c>
      <c r="J354" s="52" t="s">
        <v>26</v>
      </c>
    </row>
    <row r="355" spans="1:10" s="10" customFormat="1" ht="22.5" customHeight="1" x14ac:dyDescent="0.25">
      <c r="A355" s="133"/>
      <c r="B355" s="133"/>
      <c r="C355" s="55" t="s">
        <v>11</v>
      </c>
      <c r="D355" s="52">
        <f>SUM(D366,D371,D381)</f>
        <v>1029698.94</v>
      </c>
      <c r="E355" s="52">
        <f>SUM(E366,E371,E381)</f>
        <v>1029698.94</v>
      </c>
      <c r="F355" s="52" t="s">
        <v>26</v>
      </c>
      <c r="G355" s="52">
        <f t="shared" ref="G355" si="57">SUM(G366,G371,G381)</f>
        <v>1029698.94</v>
      </c>
      <c r="H355" s="52">
        <f>SUM(H366,H371,H381)</f>
        <v>533661.85</v>
      </c>
      <c r="I355" s="57">
        <f t="shared" si="55"/>
        <v>51.826978670095556</v>
      </c>
      <c r="J355" s="57">
        <f t="shared" si="56"/>
        <v>51.826978670095556</v>
      </c>
    </row>
    <row r="356" spans="1:10" s="13" customFormat="1" ht="14.25" customHeight="1" x14ac:dyDescent="0.25">
      <c r="A356" s="118" t="s">
        <v>0</v>
      </c>
      <c r="B356" s="118"/>
      <c r="C356" s="118"/>
      <c r="D356" s="118"/>
      <c r="E356" s="118"/>
      <c r="F356" s="118"/>
      <c r="G356" s="118"/>
      <c r="H356" s="118"/>
      <c r="I356" s="119"/>
      <c r="J356" s="119"/>
    </row>
    <row r="357" spans="1:10" s="13" customFormat="1" ht="15.75" customHeight="1" x14ac:dyDescent="0.25">
      <c r="A357" s="112" t="s">
        <v>79</v>
      </c>
      <c r="B357" s="109" t="s">
        <v>91</v>
      </c>
      <c r="C357" s="58" t="s">
        <v>6</v>
      </c>
      <c r="D357" s="52" t="s">
        <v>26</v>
      </c>
      <c r="E357" s="67" t="s">
        <v>26</v>
      </c>
      <c r="F357" s="52" t="s">
        <v>26</v>
      </c>
      <c r="G357" s="52" t="s">
        <v>26</v>
      </c>
      <c r="H357" s="52" t="s">
        <v>26</v>
      </c>
      <c r="I357" s="72" t="s">
        <v>26</v>
      </c>
      <c r="J357" s="72" t="s">
        <v>26</v>
      </c>
    </row>
    <row r="358" spans="1:10" s="13" customFormat="1" ht="15.75" x14ac:dyDescent="0.25">
      <c r="A358" s="110"/>
      <c r="B358" s="110"/>
      <c r="C358" s="58" t="s">
        <v>8</v>
      </c>
      <c r="D358" s="59" t="s">
        <v>26</v>
      </c>
      <c r="E358" s="87" t="s">
        <v>26</v>
      </c>
      <c r="F358" s="59" t="s">
        <v>26</v>
      </c>
      <c r="G358" s="59" t="s">
        <v>26</v>
      </c>
      <c r="H358" s="59" t="s">
        <v>26</v>
      </c>
      <c r="I358" s="87" t="s">
        <v>26</v>
      </c>
      <c r="J358" s="87" t="s">
        <v>26</v>
      </c>
    </row>
    <row r="359" spans="1:10" s="13" customFormat="1" ht="15.75" x14ac:dyDescent="0.25">
      <c r="A359" s="110"/>
      <c r="B359" s="110"/>
      <c r="C359" s="58" t="s">
        <v>5</v>
      </c>
      <c r="D359" s="59" t="s">
        <v>26</v>
      </c>
      <c r="E359" s="87" t="s">
        <v>26</v>
      </c>
      <c r="F359" s="59" t="s">
        <v>26</v>
      </c>
      <c r="G359" s="59" t="s">
        <v>26</v>
      </c>
      <c r="H359" s="59" t="s">
        <v>26</v>
      </c>
      <c r="I359" s="87" t="s">
        <v>26</v>
      </c>
      <c r="J359" s="87" t="s">
        <v>26</v>
      </c>
    </row>
    <row r="360" spans="1:10" s="13" customFormat="1" ht="15.75" x14ac:dyDescent="0.25">
      <c r="A360" s="111"/>
      <c r="B360" s="111"/>
      <c r="C360" s="58" t="s">
        <v>12</v>
      </c>
      <c r="D360" s="59" t="s">
        <v>26</v>
      </c>
      <c r="E360" s="87" t="s">
        <v>26</v>
      </c>
      <c r="F360" s="59" t="s">
        <v>26</v>
      </c>
      <c r="G360" s="59" t="s">
        <v>26</v>
      </c>
      <c r="H360" s="59" t="s">
        <v>26</v>
      </c>
      <c r="I360" s="72" t="s">
        <v>26</v>
      </c>
      <c r="J360" s="72" t="s">
        <v>26</v>
      </c>
    </row>
    <row r="361" spans="1:10" s="13" customFormat="1" ht="15.75" x14ac:dyDescent="0.25">
      <c r="A361" s="85"/>
      <c r="B361" s="84"/>
      <c r="C361" s="58" t="s">
        <v>11</v>
      </c>
      <c r="D361" s="59" t="s">
        <v>26</v>
      </c>
      <c r="E361" s="87" t="s">
        <v>26</v>
      </c>
      <c r="F361" s="59" t="s">
        <v>26</v>
      </c>
      <c r="G361" s="59" t="s">
        <v>26</v>
      </c>
      <c r="H361" s="59" t="s">
        <v>26</v>
      </c>
      <c r="I361" s="87" t="s">
        <v>26</v>
      </c>
      <c r="J361" s="87" t="s">
        <v>26</v>
      </c>
    </row>
    <row r="362" spans="1:10" s="13" customFormat="1" ht="16.5" customHeight="1" x14ac:dyDescent="0.25">
      <c r="A362" s="112" t="s">
        <v>54</v>
      </c>
      <c r="B362" s="109" t="s">
        <v>92</v>
      </c>
      <c r="C362" s="58" t="s">
        <v>6</v>
      </c>
      <c r="D362" s="52">
        <f>D366</f>
        <v>497248.14</v>
      </c>
      <c r="E362" s="52">
        <f>E366</f>
        <v>497248.14</v>
      </c>
      <c r="F362" s="52" t="s">
        <v>26</v>
      </c>
      <c r="G362" s="52">
        <f>G366</f>
        <v>497248.14</v>
      </c>
      <c r="H362" s="52">
        <f>H366</f>
        <v>194732.7</v>
      </c>
      <c r="I362" s="72">
        <f>H362/D362*100</f>
        <v>39.162077107015428</v>
      </c>
      <c r="J362" s="72">
        <f>I362</f>
        <v>39.162077107015428</v>
      </c>
    </row>
    <row r="363" spans="1:10" s="13" customFormat="1" ht="15.75" x14ac:dyDescent="0.25">
      <c r="A363" s="110"/>
      <c r="B363" s="110"/>
      <c r="C363" s="58" t="s">
        <v>8</v>
      </c>
      <c r="D363" s="59" t="s">
        <v>26</v>
      </c>
      <c r="E363" s="59" t="s">
        <v>26</v>
      </c>
      <c r="F363" s="59" t="s">
        <v>26</v>
      </c>
      <c r="G363" s="59" t="s">
        <v>26</v>
      </c>
      <c r="H363" s="59" t="s">
        <v>26</v>
      </c>
      <c r="I363" s="87" t="s">
        <v>26</v>
      </c>
      <c r="J363" s="87" t="s">
        <v>26</v>
      </c>
    </row>
    <row r="364" spans="1:10" s="13" customFormat="1" ht="15.75" x14ac:dyDescent="0.25">
      <c r="A364" s="110"/>
      <c r="B364" s="110"/>
      <c r="C364" s="58" t="s">
        <v>5</v>
      </c>
      <c r="D364" s="59" t="s">
        <v>26</v>
      </c>
      <c r="E364" s="59" t="s">
        <v>26</v>
      </c>
      <c r="F364" s="59" t="s">
        <v>26</v>
      </c>
      <c r="G364" s="59" t="s">
        <v>26</v>
      </c>
      <c r="H364" s="59" t="s">
        <v>26</v>
      </c>
      <c r="I364" s="87" t="s">
        <v>26</v>
      </c>
      <c r="J364" s="87" t="s">
        <v>26</v>
      </c>
    </row>
    <row r="365" spans="1:10" s="13" customFormat="1" ht="15.75" x14ac:dyDescent="0.25">
      <c r="A365" s="127"/>
      <c r="B365" s="113"/>
      <c r="C365" s="58" t="s">
        <v>12</v>
      </c>
      <c r="D365" s="59" t="s">
        <v>26</v>
      </c>
      <c r="E365" s="59" t="s">
        <v>26</v>
      </c>
      <c r="F365" s="59" t="s">
        <v>26</v>
      </c>
      <c r="G365" s="59" t="s">
        <v>26</v>
      </c>
      <c r="H365" s="59" t="s">
        <v>26</v>
      </c>
      <c r="I365" s="87" t="s">
        <v>26</v>
      </c>
      <c r="J365" s="87" t="s">
        <v>26</v>
      </c>
    </row>
    <row r="366" spans="1:10" s="13" customFormat="1" ht="15.75" x14ac:dyDescent="0.25">
      <c r="A366" s="111"/>
      <c r="B366" s="111"/>
      <c r="C366" s="58" t="s">
        <v>11</v>
      </c>
      <c r="D366" s="59">
        <v>497248.14</v>
      </c>
      <c r="E366" s="59">
        <v>497248.14</v>
      </c>
      <c r="F366" s="59" t="s">
        <v>26</v>
      </c>
      <c r="G366" s="59">
        <v>497248.14</v>
      </c>
      <c r="H366" s="59">
        <v>194732.7</v>
      </c>
      <c r="I366" s="100">
        <f>H366/D366*100</f>
        <v>39.162077107015428</v>
      </c>
      <c r="J366" s="100">
        <f>I366</f>
        <v>39.162077107015428</v>
      </c>
    </row>
    <row r="367" spans="1:10" s="13" customFormat="1" ht="15.75" customHeight="1" x14ac:dyDescent="0.25">
      <c r="A367" s="115" t="s">
        <v>93</v>
      </c>
      <c r="B367" s="104" t="s">
        <v>94</v>
      </c>
      <c r="C367" s="58" t="s">
        <v>6</v>
      </c>
      <c r="D367" s="52">
        <f>SUM(D371)</f>
        <v>397450.8</v>
      </c>
      <c r="E367" s="52">
        <f>SUM(E371)</f>
        <v>397450.8</v>
      </c>
      <c r="F367" s="52" t="s">
        <v>26</v>
      </c>
      <c r="G367" s="52">
        <f>G371</f>
        <v>397450.8</v>
      </c>
      <c r="H367" s="52">
        <f>H371</f>
        <v>250187.15</v>
      </c>
      <c r="I367" s="68">
        <f>H367/D367*100</f>
        <v>62.947954816042639</v>
      </c>
      <c r="J367" s="68">
        <f>H367/E367*100</f>
        <v>62.947954816042639</v>
      </c>
    </row>
    <row r="368" spans="1:10" s="13" customFormat="1" ht="15.75" x14ac:dyDescent="0.25">
      <c r="A368" s="115"/>
      <c r="B368" s="104"/>
      <c r="C368" s="58" t="s">
        <v>8</v>
      </c>
      <c r="D368" s="59" t="s">
        <v>26</v>
      </c>
      <c r="E368" s="59" t="s">
        <v>26</v>
      </c>
      <c r="F368" s="59" t="s">
        <v>26</v>
      </c>
      <c r="G368" s="59" t="s">
        <v>26</v>
      </c>
      <c r="H368" s="59" t="s">
        <v>26</v>
      </c>
      <c r="I368" s="59" t="s">
        <v>26</v>
      </c>
      <c r="J368" s="59" t="s">
        <v>26</v>
      </c>
    </row>
    <row r="369" spans="1:11" s="13" customFormat="1" ht="15.75" x14ac:dyDescent="0.25">
      <c r="A369" s="115"/>
      <c r="B369" s="104"/>
      <c r="C369" s="58" t="s">
        <v>5</v>
      </c>
      <c r="D369" s="59" t="s">
        <v>26</v>
      </c>
      <c r="E369" s="59" t="s">
        <v>26</v>
      </c>
      <c r="F369" s="59" t="s">
        <v>26</v>
      </c>
      <c r="G369" s="59" t="s">
        <v>26</v>
      </c>
      <c r="H369" s="59" t="s">
        <v>26</v>
      </c>
      <c r="I369" s="59" t="s">
        <v>26</v>
      </c>
      <c r="J369" s="59" t="s">
        <v>26</v>
      </c>
    </row>
    <row r="370" spans="1:11" s="13" customFormat="1" ht="15.75" x14ac:dyDescent="0.25">
      <c r="A370" s="115"/>
      <c r="B370" s="104"/>
      <c r="C370" s="58" t="s">
        <v>12</v>
      </c>
      <c r="D370" s="59" t="s">
        <v>26</v>
      </c>
      <c r="E370" s="59" t="s">
        <v>26</v>
      </c>
      <c r="F370" s="59" t="s">
        <v>26</v>
      </c>
      <c r="G370" s="59" t="s">
        <v>26</v>
      </c>
      <c r="H370" s="59" t="s">
        <v>26</v>
      </c>
      <c r="I370" s="59" t="s">
        <v>26</v>
      </c>
      <c r="J370" s="59" t="s">
        <v>26</v>
      </c>
    </row>
    <row r="371" spans="1:11" s="13" customFormat="1" ht="15" customHeight="1" x14ac:dyDescent="0.25">
      <c r="A371" s="115"/>
      <c r="B371" s="104"/>
      <c r="C371" s="58" t="s">
        <v>11</v>
      </c>
      <c r="D371" s="59">
        <v>397450.8</v>
      </c>
      <c r="E371" s="59">
        <v>397450.8</v>
      </c>
      <c r="F371" s="59" t="s">
        <v>26</v>
      </c>
      <c r="G371" s="59">
        <v>397450.8</v>
      </c>
      <c r="H371" s="59">
        <v>250187.15</v>
      </c>
      <c r="I371" s="69">
        <f>H371/D371*100</f>
        <v>62.947954816042639</v>
      </c>
      <c r="J371" s="69">
        <f>H371/E371*100</f>
        <v>62.947954816042639</v>
      </c>
    </row>
    <row r="372" spans="1:11" s="13" customFormat="1" ht="15" customHeight="1" x14ac:dyDescent="0.25">
      <c r="A372" s="115" t="s">
        <v>55</v>
      </c>
      <c r="B372" s="109" t="s">
        <v>114</v>
      </c>
      <c r="C372" s="58" t="s">
        <v>6</v>
      </c>
      <c r="D372" s="52" t="s">
        <v>26</v>
      </c>
      <c r="E372" s="59" t="s">
        <v>26</v>
      </c>
      <c r="F372" s="59" t="s">
        <v>26</v>
      </c>
      <c r="G372" s="59" t="s">
        <v>26</v>
      </c>
      <c r="H372" s="59" t="s">
        <v>26</v>
      </c>
      <c r="I372" s="69" t="s">
        <v>26</v>
      </c>
      <c r="J372" s="69" t="s">
        <v>26</v>
      </c>
    </row>
    <row r="373" spans="1:11" s="13" customFormat="1" ht="15" customHeight="1" x14ac:dyDescent="0.25">
      <c r="A373" s="115"/>
      <c r="B373" s="135"/>
      <c r="C373" s="58" t="s">
        <v>8</v>
      </c>
      <c r="D373" s="59" t="s">
        <v>26</v>
      </c>
      <c r="E373" s="59" t="s">
        <v>26</v>
      </c>
      <c r="F373" s="59" t="s">
        <v>26</v>
      </c>
      <c r="G373" s="59" t="s">
        <v>26</v>
      </c>
      <c r="H373" s="59" t="s">
        <v>26</v>
      </c>
      <c r="I373" s="69" t="s">
        <v>26</v>
      </c>
      <c r="J373" s="69" t="s">
        <v>26</v>
      </c>
    </row>
    <row r="374" spans="1:11" s="13" customFormat="1" ht="15" customHeight="1" x14ac:dyDescent="0.25">
      <c r="A374" s="115"/>
      <c r="B374" s="135"/>
      <c r="C374" s="58" t="s">
        <v>5</v>
      </c>
      <c r="D374" s="59" t="s">
        <v>26</v>
      </c>
      <c r="E374" s="59" t="s">
        <v>26</v>
      </c>
      <c r="F374" s="59" t="s">
        <v>26</v>
      </c>
      <c r="G374" s="59" t="s">
        <v>26</v>
      </c>
      <c r="H374" s="59" t="s">
        <v>26</v>
      </c>
      <c r="I374" s="69" t="s">
        <v>26</v>
      </c>
      <c r="J374" s="69" t="s">
        <v>26</v>
      </c>
    </row>
    <row r="375" spans="1:11" s="13" customFormat="1" ht="15" customHeight="1" x14ac:dyDescent="0.25">
      <c r="A375" s="115"/>
      <c r="B375" s="135"/>
      <c r="C375" s="58" t="s">
        <v>12</v>
      </c>
      <c r="D375" s="59" t="s">
        <v>26</v>
      </c>
      <c r="E375" s="59" t="s">
        <v>26</v>
      </c>
      <c r="F375" s="59" t="s">
        <v>26</v>
      </c>
      <c r="G375" s="59" t="s">
        <v>26</v>
      </c>
      <c r="H375" s="59" t="s">
        <v>26</v>
      </c>
      <c r="I375" s="69" t="s">
        <v>26</v>
      </c>
      <c r="J375" s="69" t="s">
        <v>26</v>
      </c>
    </row>
    <row r="376" spans="1:11" s="13" customFormat="1" ht="15" customHeight="1" x14ac:dyDescent="0.25">
      <c r="A376" s="115"/>
      <c r="B376" s="136"/>
      <c r="C376" s="58" t="s">
        <v>11</v>
      </c>
      <c r="D376" s="59" t="s">
        <v>26</v>
      </c>
      <c r="E376" s="59" t="s">
        <v>26</v>
      </c>
      <c r="F376" s="59" t="s">
        <v>26</v>
      </c>
      <c r="G376" s="59" t="s">
        <v>26</v>
      </c>
      <c r="H376" s="59" t="s">
        <v>26</v>
      </c>
      <c r="I376" s="69" t="s">
        <v>26</v>
      </c>
      <c r="J376" s="69" t="s">
        <v>26</v>
      </c>
    </row>
    <row r="377" spans="1:11" s="13" customFormat="1" ht="15" customHeight="1" x14ac:dyDescent="0.25">
      <c r="A377" s="115" t="s">
        <v>113</v>
      </c>
      <c r="B377" s="109" t="s">
        <v>115</v>
      </c>
      <c r="C377" s="58" t="s">
        <v>6</v>
      </c>
      <c r="D377" s="52">
        <f>D381</f>
        <v>135000</v>
      </c>
      <c r="E377" s="59">
        <f>E381</f>
        <v>135000</v>
      </c>
      <c r="F377" s="59" t="s">
        <v>26</v>
      </c>
      <c r="G377" s="59">
        <f>G381</f>
        <v>135000</v>
      </c>
      <c r="H377" s="59">
        <f>H381</f>
        <v>88742</v>
      </c>
      <c r="I377" s="69">
        <f>H377/D377*100</f>
        <v>65.734814814814811</v>
      </c>
      <c r="J377" s="69">
        <f>I377</f>
        <v>65.734814814814811</v>
      </c>
    </row>
    <row r="378" spans="1:11" s="13" customFormat="1" ht="15" customHeight="1" x14ac:dyDescent="0.25">
      <c r="A378" s="115"/>
      <c r="B378" s="110"/>
      <c r="C378" s="58" t="s">
        <v>8</v>
      </c>
      <c r="D378" s="59" t="s">
        <v>26</v>
      </c>
      <c r="E378" s="59" t="s">
        <v>26</v>
      </c>
      <c r="F378" s="59" t="s">
        <v>26</v>
      </c>
      <c r="G378" s="59" t="s">
        <v>26</v>
      </c>
      <c r="H378" s="59" t="s">
        <v>26</v>
      </c>
      <c r="I378" s="69" t="s">
        <v>26</v>
      </c>
      <c r="J378" s="69" t="s">
        <v>26</v>
      </c>
    </row>
    <row r="379" spans="1:11" s="13" customFormat="1" ht="15" customHeight="1" x14ac:dyDescent="0.25">
      <c r="A379" s="115"/>
      <c r="B379" s="110"/>
      <c r="C379" s="58" t="s">
        <v>5</v>
      </c>
      <c r="D379" s="59" t="s">
        <v>26</v>
      </c>
      <c r="E379" s="59" t="s">
        <v>26</v>
      </c>
      <c r="F379" s="59" t="s">
        <v>26</v>
      </c>
      <c r="G379" s="59" t="s">
        <v>26</v>
      </c>
      <c r="H379" s="59" t="s">
        <v>26</v>
      </c>
      <c r="I379" s="69" t="s">
        <v>26</v>
      </c>
      <c r="J379" s="69" t="s">
        <v>26</v>
      </c>
    </row>
    <row r="380" spans="1:11" s="13" customFormat="1" ht="15" customHeight="1" x14ac:dyDescent="0.25">
      <c r="A380" s="115"/>
      <c r="B380" s="110"/>
      <c r="C380" s="58" t="s">
        <v>12</v>
      </c>
      <c r="D380" s="59" t="s">
        <v>26</v>
      </c>
      <c r="E380" s="59" t="s">
        <v>26</v>
      </c>
      <c r="F380" s="59" t="s">
        <v>26</v>
      </c>
      <c r="G380" s="59" t="s">
        <v>26</v>
      </c>
      <c r="H380" s="59" t="s">
        <v>26</v>
      </c>
      <c r="I380" s="69" t="s">
        <v>26</v>
      </c>
      <c r="J380" s="69" t="s">
        <v>26</v>
      </c>
    </row>
    <row r="381" spans="1:11" s="13" customFormat="1" ht="17.25" customHeight="1" x14ac:dyDescent="0.25">
      <c r="A381" s="115"/>
      <c r="B381" s="111"/>
      <c r="C381" s="58" t="s">
        <v>11</v>
      </c>
      <c r="D381" s="59">
        <v>135000</v>
      </c>
      <c r="E381" s="59">
        <v>135000</v>
      </c>
      <c r="F381" s="59" t="s">
        <v>26</v>
      </c>
      <c r="G381" s="59">
        <v>135000</v>
      </c>
      <c r="H381" s="59">
        <v>88742</v>
      </c>
      <c r="I381" s="69">
        <f>H381/D381*100</f>
        <v>65.734814814814811</v>
      </c>
      <c r="J381" s="69">
        <f>H381/E381*100</f>
        <v>65.734814814814811</v>
      </c>
    </row>
    <row r="382" spans="1:11" s="38" customFormat="1" ht="18.75" customHeight="1" x14ac:dyDescent="0.2">
      <c r="A382" s="117" t="s">
        <v>10</v>
      </c>
      <c r="B382" s="117" t="s">
        <v>38</v>
      </c>
      <c r="C382" s="51" t="s">
        <v>6</v>
      </c>
      <c r="D382" s="88">
        <f>SUM(D383:D386)</f>
        <v>150359.09999999998</v>
      </c>
      <c r="E382" s="88">
        <f>SUM(E383:E386)</f>
        <v>247492.3</v>
      </c>
      <c r="F382" s="52">
        <f>SUM(F383:F386)</f>
        <v>247492.3</v>
      </c>
      <c r="G382" s="52" t="s">
        <v>26</v>
      </c>
      <c r="H382" s="52">
        <f>SUM(H383:H386)</f>
        <v>145680.57</v>
      </c>
      <c r="I382" s="53">
        <f>H382/D382*100</f>
        <v>96.888429100732864</v>
      </c>
      <c r="J382" s="54">
        <f>H382/E382*100</f>
        <v>58.862667646629816</v>
      </c>
      <c r="K382" s="8"/>
    </row>
    <row r="383" spans="1:11" s="38" customFormat="1" ht="15.75" x14ac:dyDescent="0.2">
      <c r="A383" s="117"/>
      <c r="B383" s="117"/>
      <c r="C383" s="55" t="s">
        <v>8</v>
      </c>
      <c r="D383" s="52" t="s">
        <v>26</v>
      </c>
      <c r="E383" s="52" t="s">
        <v>26</v>
      </c>
      <c r="F383" s="93" t="s">
        <v>26</v>
      </c>
      <c r="G383" s="52" t="s">
        <v>26</v>
      </c>
      <c r="H383" s="52" t="s">
        <v>26</v>
      </c>
      <c r="I383" s="53" t="s">
        <v>26</v>
      </c>
      <c r="J383" s="54" t="s">
        <v>26</v>
      </c>
      <c r="K383" s="6"/>
    </row>
    <row r="384" spans="1:11" s="38" customFormat="1" ht="18.75" customHeight="1" x14ac:dyDescent="0.2">
      <c r="A384" s="117"/>
      <c r="B384" s="117"/>
      <c r="C384" s="56" t="s">
        <v>5</v>
      </c>
      <c r="D384" s="52">
        <f>SUM(D390)</f>
        <v>18183.3</v>
      </c>
      <c r="E384" s="52">
        <f>E390</f>
        <v>40683.300000000003</v>
      </c>
      <c r="F384" s="52">
        <f>F390</f>
        <v>40683.300000000003</v>
      </c>
      <c r="G384" s="52" t="s">
        <v>26</v>
      </c>
      <c r="H384" s="52">
        <f>SUM(H390)</f>
        <v>72.34</v>
      </c>
      <c r="I384" s="53">
        <f>H384/D384*100</f>
        <v>0.39783757623753668</v>
      </c>
      <c r="J384" s="54">
        <f>H384/E384*100</f>
        <v>0.17781251766695425</v>
      </c>
      <c r="K384" s="6"/>
    </row>
    <row r="385" spans="1:11" s="38" customFormat="1" ht="23.25" customHeight="1" x14ac:dyDescent="0.2">
      <c r="A385" s="117"/>
      <c r="B385" s="117"/>
      <c r="C385" s="56" t="s">
        <v>12</v>
      </c>
      <c r="D385" s="52">
        <f>D391+D396</f>
        <v>132175.79999999999</v>
      </c>
      <c r="E385" s="52">
        <f t="shared" ref="E385:F385" si="58">E391+E396</f>
        <v>206809</v>
      </c>
      <c r="F385" s="52">
        <f t="shared" si="58"/>
        <v>206809</v>
      </c>
      <c r="G385" s="52" t="s">
        <v>26</v>
      </c>
      <c r="H385" s="52">
        <f>SUM(H391,H393)</f>
        <v>145608.23000000001</v>
      </c>
      <c r="I385" s="53">
        <f t="shared" ref="I385:I391" si="59">H385/D385*100</f>
        <v>110.16254866624604</v>
      </c>
      <c r="J385" s="54">
        <f t="shared" ref="J385:J391" si="60">H385/E385*100</f>
        <v>70.407105106644295</v>
      </c>
      <c r="K385" s="8"/>
    </row>
    <row r="386" spans="1:11" s="38" customFormat="1" ht="15.75" customHeight="1" x14ac:dyDescent="0.2">
      <c r="A386" s="117"/>
      <c r="B386" s="117"/>
      <c r="C386" s="56" t="s">
        <v>11</v>
      </c>
      <c r="D386" s="52" t="s">
        <v>26</v>
      </c>
      <c r="E386" s="52" t="s">
        <v>26</v>
      </c>
      <c r="F386" s="52" t="s">
        <v>26</v>
      </c>
      <c r="G386" s="52" t="s">
        <v>26</v>
      </c>
      <c r="H386" s="52" t="s">
        <v>26</v>
      </c>
      <c r="I386" s="53" t="s">
        <v>26</v>
      </c>
      <c r="J386" s="54" t="s">
        <v>26</v>
      </c>
      <c r="K386" s="8"/>
    </row>
    <row r="387" spans="1:11" s="38" customFormat="1" ht="14.25" customHeight="1" x14ac:dyDescent="0.2">
      <c r="A387" s="105" t="s">
        <v>0</v>
      </c>
      <c r="B387" s="105"/>
      <c r="C387" s="105"/>
      <c r="D387" s="105"/>
      <c r="E387" s="105"/>
      <c r="F387" s="105"/>
      <c r="G387" s="105"/>
      <c r="H387" s="105"/>
      <c r="I387" s="105"/>
      <c r="J387" s="105"/>
      <c r="K387" s="6"/>
    </row>
    <row r="388" spans="1:11" s="38" customFormat="1" ht="15.75" customHeight="1" x14ac:dyDescent="0.2">
      <c r="A388" s="112" t="s">
        <v>13</v>
      </c>
      <c r="B388" s="109" t="s">
        <v>41</v>
      </c>
      <c r="C388" s="70" t="s">
        <v>6</v>
      </c>
      <c r="D388" s="88">
        <f>SUM(D389:D392)</f>
        <v>128506.1</v>
      </c>
      <c r="E388" s="88">
        <f>SUM(E390:E391)</f>
        <v>225489.3</v>
      </c>
      <c r="F388" s="52">
        <f>SUM(F389:F392)</f>
        <v>225489.3</v>
      </c>
      <c r="G388" s="52" t="s">
        <v>26</v>
      </c>
      <c r="H388" s="52">
        <f>SUM(H389:H392)</f>
        <v>130225.66</v>
      </c>
      <c r="I388" s="53">
        <f>SUM(H388/D388)*100</f>
        <v>101.33811546689222</v>
      </c>
      <c r="J388" s="54">
        <f>SUM(H388/E388)*100</f>
        <v>57.752478720719793</v>
      </c>
      <c r="K388" s="8"/>
    </row>
    <row r="389" spans="1:11" s="38" customFormat="1" ht="15.75" x14ac:dyDescent="0.2">
      <c r="A389" s="110"/>
      <c r="B389" s="110"/>
      <c r="C389" s="58" t="s">
        <v>4</v>
      </c>
      <c r="D389" s="101" t="s">
        <v>26</v>
      </c>
      <c r="E389" s="101" t="s">
        <v>26</v>
      </c>
      <c r="F389" s="59" t="s">
        <v>26</v>
      </c>
      <c r="G389" s="59" t="s">
        <v>26</v>
      </c>
      <c r="H389" s="59" t="s">
        <v>26</v>
      </c>
      <c r="I389" s="66" t="s">
        <v>26</v>
      </c>
      <c r="J389" s="89" t="s">
        <v>26</v>
      </c>
      <c r="K389" s="6"/>
    </row>
    <row r="390" spans="1:11" s="38" customFormat="1" ht="15.75" x14ac:dyDescent="0.2">
      <c r="A390" s="110"/>
      <c r="B390" s="110"/>
      <c r="C390" s="71" t="s">
        <v>5</v>
      </c>
      <c r="D390" s="101">
        <v>18183.3</v>
      </c>
      <c r="E390" s="59">
        <v>40683.300000000003</v>
      </c>
      <c r="F390" s="59">
        <v>40683.300000000003</v>
      </c>
      <c r="G390" s="59" t="s">
        <v>26</v>
      </c>
      <c r="H390" s="59">
        <v>72.34</v>
      </c>
      <c r="I390" s="66">
        <f>H390/D390*100</f>
        <v>0.39783757623753668</v>
      </c>
      <c r="J390" s="89">
        <f>H390/E390*100</f>
        <v>0.17781251766695425</v>
      </c>
      <c r="K390" s="6"/>
    </row>
    <row r="391" spans="1:11" s="38" customFormat="1" ht="15.75" x14ac:dyDescent="0.2">
      <c r="A391" s="110"/>
      <c r="B391" s="110"/>
      <c r="C391" s="71" t="s">
        <v>12</v>
      </c>
      <c r="D391" s="101">
        <v>110322.8</v>
      </c>
      <c r="E391" s="101">
        <v>184806</v>
      </c>
      <c r="F391" s="59">
        <v>184806</v>
      </c>
      <c r="G391" s="59" t="s">
        <v>26</v>
      </c>
      <c r="H391" s="59">
        <v>130153.32</v>
      </c>
      <c r="I391" s="66">
        <f t="shared" si="59"/>
        <v>117.97499700877788</v>
      </c>
      <c r="J391" s="89">
        <f t="shared" si="60"/>
        <v>70.426999123405082</v>
      </c>
      <c r="K391" s="6"/>
    </row>
    <row r="392" spans="1:11" s="38" customFormat="1" ht="15.75" x14ac:dyDescent="0.2">
      <c r="A392" s="111"/>
      <c r="B392" s="111"/>
      <c r="C392" s="71" t="s">
        <v>11</v>
      </c>
      <c r="D392" s="101" t="s">
        <v>26</v>
      </c>
      <c r="E392" s="101" t="s">
        <v>26</v>
      </c>
      <c r="F392" s="59" t="s">
        <v>26</v>
      </c>
      <c r="G392" s="59" t="s">
        <v>26</v>
      </c>
      <c r="H392" s="59" t="s">
        <v>26</v>
      </c>
      <c r="I392" s="66" t="s">
        <v>26</v>
      </c>
      <c r="J392" s="89" t="s">
        <v>26</v>
      </c>
      <c r="K392" s="6"/>
    </row>
    <row r="393" spans="1:11" s="38" customFormat="1" ht="15.75" customHeight="1" x14ac:dyDescent="0.2">
      <c r="A393" s="112" t="s">
        <v>9</v>
      </c>
      <c r="B393" s="109" t="s">
        <v>65</v>
      </c>
      <c r="C393" s="71" t="s">
        <v>6</v>
      </c>
      <c r="D393" s="88">
        <f>SUM(D394:D397)</f>
        <v>21853</v>
      </c>
      <c r="E393" s="88">
        <f>SUM(E394:E397)</f>
        <v>22003</v>
      </c>
      <c r="F393" s="52">
        <f>SUM(F394:F397)</f>
        <v>22003</v>
      </c>
      <c r="G393" s="59" t="s">
        <v>26</v>
      </c>
      <c r="H393" s="52">
        <f>SUM(H394:H397)</f>
        <v>15454.91</v>
      </c>
      <c r="I393" s="53">
        <f>H393/D393*100</f>
        <v>70.722143412803732</v>
      </c>
      <c r="J393" s="54">
        <f>H393/E393*100</f>
        <v>70.240012725537426</v>
      </c>
      <c r="K393" s="6"/>
    </row>
    <row r="394" spans="1:11" s="38" customFormat="1" ht="15.75" x14ac:dyDescent="0.2">
      <c r="A394" s="110"/>
      <c r="B394" s="113"/>
      <c r="C394" s="71" t="s">
        <v>4</v>
      </c>
      <c r="D394" s="101" t="s">
        <v>26</v>
      </c>
      <c r="E394" s="101" t="s">
        <v>26</v>
      </c>
      <c r="F394" s="59" t="s">
        <v>26</v>
      </c>
      <c r="G394" s="59" t="s">
        <v>26</v>
      </c>
      <c r="H394" s="59" t="s">
        <v>26</v>
      </c>
      <c r="I394" s="66" t="s">
        <v>26</v>
      </c>
      <c r="J394" s="89" t="s">
        <v>26</v>
      </c>
      <c r="K394" s="6"/>
    </row>
    <row r="395" spans="1:11" s="38" customFormat="1" ht="15.75" x14ac:dyDescent="0.2">
      <c r="A395" s="110"/>
      <c r="B395" s="113"/>
      <c r="C395" s="71" t="s">
        <v>5</v>
      </c>
      <c r="D395" s="101" t="s">
        <v>26</v>
      </c>
      <c r="E395" s="101" t="s">
        <v>26</v>
      </c>
      <c r="F395" s="59" t="s">
        <v>26</v>
      </c>
      <c r="G395" s="59" t="s">
        <v>26</v>
      </c>
      <c r="H395" s="59" t="s">
        <v>26</v>
      </c>
      <c r="I395" s="66" t="s">
        <v>26</v>
      </c>
      <c r="J395" s="89" t="s">
        <v>26</v>
      </c>
      <c r="K395" s="6"/>
    </row>
    <row r="396" spans="1:11" s="38" customFormat="1" ht="15.75" x14ac:dyDescent="0.2">
      <c r="A396" s="110"/>
      <c r="B396" s="113"/>
      <c r="C396" s="71" t="s">
        <v>12</v>
      </c>
      <c r="D396" s="101">
        <v>21853</v>
      </c>
      <c r="E396" s="101">
        <v>22003</v>
      </c>
      <c r="F396" s="59">
        <v>22003</v>
      </c>
      <c r="G396" s="59" t="s">
        <v>26</v>
      </c>
      <c r="H396" s="59">
        <v>15454.91</v>
      </c>
      <c r="I396" s="66">
        <f>H396/D396*100</f>
        <v>70.722143412803732</v>
      </c>
      <c r="J396" s="89">
        <f>H396/E396*100</f>
        <v>70.240012725537426</v>
      </c>
      <c r="K396" s="6"/>
    </row>
    <row r="397" spans="1:11" s="38" customFormat="1" ht="15.75" x14ac:dyDescent="0.2">
      <c r="A397" s="111"/>
      <c r="B397" s="114"/>
      <c r="C397" s="71" t="s">
        <v>11</v>
      </c>
      <c r="D397" s="101" t="s">
        <v>26</v>
      </c>
      <c r="E397" s="101" t="s">
        <v>26</v>
      </c>
      <c r="F397" s="59" t="s">
        <v>26</v>
      </c>
      <c r="G397" s="59" t="s">
        <v>26</v>
      </c>
      <c r="H397" s="59" t="s">
        <v>26</v>
      </c>
      <c r="I397" s="66" t="s">
        <v>26</v>
      </c>
      <c r="J397" s="89" t="s">
        <v>26</v>
      </c>
      <c r="K397" s="6"/>
    </row>
    <row r="398" spans="1:11" s="37" customFormat="1" ht="15.75" customHeight="1" x14ac:dyDescent="0.25">
      <c r="A398" s="106" t="s">
        <v>48</v>
      </c>
      <c r="B398" s="124" t="s">
        <v>52</v>
      </c>
      <c r="C398" s="55" t="s">
        <v>6</v>
      </c>
      <c r="D398" s="63">
        <f>SUM(D399:D401)</f>
        <v>1882754.51</v>
      </c>
      <c r="E398" s="63">
        <f>SUM(E399:E401)</f>
        <v>1865808.61</v>
      </c>
      <c r="F398" s="63">
        <f>SUM(F399:F401)</f>
        <v>1865808.61</v>
      </c>
      <c r="G398" s="87" t="s">
        <v>26</v>
      </c>
      <c r="H398" s="63">
        <f>SUM(H399:H402)</f>
        <v>1443170.18</v>
      </c>
      <c r="I398" s="57">
        <f>H398/D398*100</f>
        <v>76.652063364331013</v>
      </c>
      <c r="J398" s="57">
        <f t="shared" ref="J398:J399" si="61">H398/E398*100</f>
        <v>77.348243129824539</v>
      </c>
      <c r="K398" s="12"/>
    </row>
    <row r="399" spans="1:11" s="37" customFormat="1" ht="15.75" x14ac:dyDescent="0.25">
      <c r="A399" s="110"/>
      <c r="B399" s="110"/>
      <c r="C399" s="55" t="s">
        <v>8</v>
      </c>
      <c r="D399" s="52">
        <f>SUM(D405,D410,D415,D420,D425,D430,D435,D440)</f>
        <v>1853.3</v>
      </c>
      <c r="E399" s="52">
        <f t="shared" ref="E399:F399" si="62">SUM(E405,E410,E415,E420,E425,E430,E435,E440)</f>
        <v>1853.3</v>
      </c>
      <c r="F399" s="52">
        <f t="shared" si="62"/>
        <v>1853.3</v>
      </c>
      <c r="G399" s="52" t="s">
        <v>26</v>
      </c>
      <c r="H399" s="52">
        <f>H410</f>
        <v>1853.3</v>
      </c>
      <c r="I399" s="57">
        <f>H399/D399*100</f>
        <v>100</v>
      </c>
      <c r="J399" s="57">
        <f t="shared" si="61"/>
        <v>100</v>
      </c>
      <c r="K399" s="12"/>
    </row>
    <row r="400" spans="1:11" s="37" customFormat="1" ht="15.75" x14ac:dyDescent="0.25">
      <c r="A400" s="110"/>
      <c r="B400" s="110"/>
      <c r="C400" s="56" t="s">
        <v>5</v>
      </c>
      <c r="D400" s="52">
        <f t="shared" ref="D400:H401" si="63">SUM(D406,D411,D416,D421,D426,D431,D436,D441)</f>
        <v>30873</v>
      </c>
      <c r="E400" s="52">
        <f t="shared" si="63"/>
        <v>32678</v>
      </c>
      <c r="F400" s="52">
        <f t="shared" si="63"/>
        <v>32678</v>
      </c>
      <c r="G400" s="52" t="s">
        <v>26</v>
      </c>
      <c r="H400" s="52">
        <f t="shared" si="63"/>
        <v>22336.07</v>
      </c>
      <c r="I400" s="57">
        <f>H400/D400*100</f>
        <v>72.34823308392447</v>
      </c>
      <c r="J400" s="57">
        <f t="shared" ref="J400:J401" si="64">H400/E400*100</f>
        <v>68.352010526960044</v>
      </c>
      <c r="K400" s="13"/>
    </row>
    <row r="401" spans="1:11" s="37" customFormat="1" ht="24.75" customHeight="1" x14ac:dyDescent="0.25">
      <c r="A401" s="110"/>
      <c r="B401" s="110"/>
      <c r="C401" s="56" t="s">
        <v>12</v>
      </c>
      <c r="D401" s="52">
        <f t="shared" si="63"/>
        <v>1850028.21</v>
      </c>
      <c r="E401" s="52">
        <f t="shared" si="63"/>
        <v>1831277.31</v>
      </c>
      <c r="F401" s="52">
        <f t="shared" si="63"/>
        <v>1831277.31</v>
      </c>
      <c r="G401" s="52" t="s">
        <v>26</v>
      </c>
      <c r="H401" s="52">
        <f t="shared" si="63"/>
        <v>1418980.8099999998</v>
      </c>
      <c r="I401" s="57">
        <f>H401/D401*100</f>
        <v>76.700495826493366</v>
      </c>
      <c r="J401" s="57">
        <f t="shared" si="64"/>
        <v>77.485851118856473</v>
      </c>
      <c r="K401" s="12"/>
    </row>
    <row r="402" spans="1:11" s="37" customFormat="1" ht="18" customHeight="1" x14ac:dyDescent="0.25">
      <c r="A402" s="111"/>
      <c r="B402" s="111"/>
      <c r="C402" s="56" t="s">
        <v>11</v>
      </c>
      <c r="D402" s="52" t="s">
        <v>26</v>
      </c>
      <c r="E402" s="52" t="s">
        <v>26</v>
      </c>
      <c r="F402" s="52" t="s">
        <v>26</v>
      </c>
      <c r="G402" s="52" t="s">
        <v>26</v>
      </c>
      <c r="H402" s="52" t="s">
        <v>26</v>
      </c>
      <c r="I402" s="76" t="s">
        <v>26</v>
      </c>
      <c r="J402" s="76" t="s">
        <v>26</v>
      </c>
      <c r="K402" s="13"/>
    </row>
    <row r="403" spans="1:11" s="37" customFormat="1" ht="16.5" customHeight="1" x14ac:dyDescent="0.25">
      <c r="A403" s="105" t="s">
        <v>0</v>
      </c>
      <c r="B403" s="105"/>
      <c r="C403" s="105"/>
      <c r="D403" s="105"/>
      <c r="E403" s="105"/>
      <c r="F403" s="105"/>
      <c r="G403" s="105"/>
      <c r="H403" s="105"/>
      <c r="I403" s="132"/>
      <c r="J403" s="132"/>
      <c r="K403" s="13"/>
    </row>
    <row r="404" spans="1:11" s="37" customFormat="1" ht="15.75" customHeight="1" x14ac:dyDescent="0.25">
      <c r="A404" s="115" t="s">
        <v>13</v>
      </c>
      <c r="B404" s="104" t="s">
        <v>53</v>
      </c>
      <c r="C404" s="58" t="s">
        <v>6</v>
      </c>
      <c r="D404" s="63">
        <f>SUM(D406:D407)</f>
        <v>1288792</v>
      </c>
      <c r="E404" s="63">
        <f>SUM(E405:E407)</f>
        <v>1290119.7</v>
      </c>
      <c r="F404" s="63">
        <f>SUM(F405:F407)</f>
        <v>1290119.7</v>
      </c>
      <c r="G404" s="87" t="s">
        <v>26</v>
      </c>
      <c r="H404" s="63">
        <f>SUM(H405:H407)</f>
        <v>1048412.69</v>
      </c>
      <c r="I404" s="57">
        <f>H404/D404*100</f>
        <v>81.348479040838242</v>
      </c>
      <c r="J404" s="57">
        <f t="shared" ref="J404" si="65">H404/E404*100</f>
        <v>81.264760936523956</v>
      </c>
      <c r="K404" s="13"/>
    </row>
    <row r="405" spans="1:11" s="37" customFormat="1" ht="17.25" customHeight="1" x14ac:dyDescent="0.25">
      <c r="A405" s="120"/>
      <c r="B405" s="132"/>
      <c r="C405" s="58" t="s">
        <v>4</v>
      </c>
      <c r="D405" s="59" t="s">
        <v>26</v>
      </c>
      <c r="E405" s="59" t="s">
        <v>26</v>
      </c>
      <c r="F405" s="59" t="s">
        <v>26</v>
      </c>
      <c r="G405" s="87" t="s">
        <v>26</v>
      </c>
      <c r="H405" s="59" t="s">
        <v>26</v>
      </c>
      <c r="I405" s="60" t="s">
        <v>26</v>
      </c>
      <c r="J405" s="60" t="s">
        <v>26</v>
      </c>
      <c r="K405" s="13"/>
    </row>
    <row r="406" spans="1:11" s="37" customFormat="1" ht="15" customHeight="1" x14ac:dyDescent="0.25">
      <c r="A406" s="120"/>
      <c r="B406" s="132"/>
      <c r="C406" s="71" t="s">
        <v>5</v>
      </c>
      <c r="D406" s="59" t="s">
        <v>26</v>
      </c>
      <c r="E406" s="59">
        <v>220</v>
      </c>
      <c r="F406" s="59">
        <v>220</v>
      </c>
      <c r="G406" s="87" t="s">
        <v>26</v>
      </c>
      <c r="H406" s="59">
        <v>59.5</v>
      </c>
      <c r="I406" s="60" t="s">
        <v>26</v>
      </c>
      <c r="J406" s="60">
        <f>H406/E406*100</f>
        <v>27.045454545454543</v>
      </c>
      <c r="K406" s="13"/>
    </row>
    <row r="407" spans="1:11" s="37" customFormat="1" ht="18" customHeight="1" x14ac:dyDescent="0.25">
      <c r="A407" s="120"/>
      <c r="B407" s="132"/>
      <c r="C407" s="71" t="s">
        <v>12</v>
      </c>
      <c r="D407" s="64">
        <v>1288792</v>
      </c>
      <c r="E407" s="64">
        <v>1289899.7</v>
      </c>
      <c r="F407" s="64">
        <v>1289899.7</v>
      </c>
      <c r="G407" s="87" t="s">
        <v>26</v>
      </c>
      <c r="H407" s="64">
        <v>1048353.19</v>
      </c>
      <c r="I407" s="60">
        <f>H407/D407*100</f>
        <v>81.343862314477434</v>
      </c>
      <c r="J407" s="57">
        <f t="shared" ref="J407" si="66">H407/E407*100</f>
        <v>81.274008358944499</v>
      </c>
      <c r="K407" s="13"/>
    </row>
    <row r="408" spans="1:11" s="37" customFormat="1" ht="15.75" customHeight="1" x14ac:dyDescent="0.25">
      <c r="A408" s="120"/>
      <c r="B408" s="132"/>
      <c r="C408" s="71" t="s">
        <v>11</v>
      </c>
      <c r="D408" s="59" t="s">
        <v>26</v>
      </c>
      <c r="E408" s="59" t="s">
        <v>26</v>
      </c>
      <c r="F408" s="59" t="s">
        <v>26</v>
      </c>
      <c r="G408" s="87" t="s">
        <v>26</v>
      </c>
      <c r="H408" s="59" t="s">
        <v>26</v>
      </c>
      <c r="I408" s="60" t="s">
        <v>26</v>
      </c>
      <c r="J408" s="60" t="s">
        <v>26</v>
      </c>
      <c r="K408" s="13"/>
    </row>
    <row r="409" spans="1:11" s="37" customFormat="1" ht="15.75" customHeight="1" x14ac:dyDescent="0.25">
      <c r="A409" s="115" t="s">
        <v>54</v>
      </c>
      <c r="B409" s="104" t="s">
        <v>123</v>
      </c>
      <c r="C409" s="58" t="s">
        <v>6</v>
      </c>
      <c r="D409" s="63">
        <f>SUM(D410:D411)</f>
        <v>32726.3</v>
      </c>
      <c r="E409" s="63">
        <f>SUM(E410:E411)</f>
        <v>33599.300000000003</v>
      </c>
      <c r="F409" s="63">
        <f>SUM(F410:F411)</f>
        <v>33599.300000000003</v>
      </c>
      <c r="G409" s="87" t="s">
        <v>26</v>
      </c>
      <c r="H409" s="63">
        <f>H410+H411</f>
        <v>23984.87</v>
      </c>
      <c r="I409" s="57">
        <f>H409/D409*100</f>
        <v>73.289281098077069</v>
      </c>
      <c r="J409" s="57">
        <f t="shared" ref="J409:J410" si="67">H409/E409*100</f>
        <v>71.385028854767796</v>
      </c>
      <c r="K409" s="12"/>
    </row>
    <row r="410" spans="1:11" s="37" customFormat="1" ht="15.75" x14ac:dyDescent="0.25">
      <c r="A410" s="115"/>
      <c r="B410" s="104"/>
      <c r="C410" s="58" t="s">
        <v>4</v>
      </c>
      <c r="D410" s="59">
        <v>1853.3</v>
      </c>
      <c r="E410" s="59">
        <v>1853.3</v>
      </c>
      <c r="F410" s="59">
        <v>1853.3</v>
      </c>
      <c r="G410" s="87" t="s">
        <v>26</v>
      </c>
      <c r="H410" s="59">
        <v>1853.3</v>
      </c>
      <c r="I410" s="57">
        <f>H410/D410*100</f>
        <v>100</v>
      </c>
      <c r="J410" s="57">
        <f t="shared" si="67"/>
        <v>100</v>
      </c>
      <c r="K410" s="13"/>
    </row>
    <row r="411" spans="1:11" s="37" customFormat="1" ht="15" customHeight="1" x14ac:dyDescent="0.25">
      <c r="A411" s="115"/>
      <c r="B411" s="104"/>
      <c r="C411" s="71" t="s">
        <v>5</v>
      </c>
      <c r="D411" s="64">
        <v>30873</v>
      </c>
      <c r="E411" s="64">
        <v>31746</v>
      </c>
      <c r="F411" s="64">
        <v>31746</v>
      </c>
      <c r="G411" s="87" t="s">
        <v>26</v>
      </c>
      <c r="H411" s="64">
        <v>22131.57</v>
      </c>
      <c r="I411" s="60">
        <f>H411/D411*100</f>
        <v>71.685841997862212</v>
      </c>
      <c r="J411" s="60">
        <f t="shared" ref="J411" si="68">H411/E411*100</f>
        <v>69.714515214515217</v>
      </c>
      <c r="K411" s="13"/>
    </row>
    <row r="412" spans="1:11" s="37" customFormat="1" ht="15.75" x14ac:dyDescent="0.25">
      <c r="A412" s="115"/>
      <c r="B412" s="104"/>
      <c r="C412" s="71" t="s">
        <v>12</v>
      </c>
      <c r="D412" s="59" t="s">
        <v>26</v>
      </c>
      <c r="E412" s="59" t="s">
        <v>26</v>
      </c>
      <c r="F412" s="59" t="s">
        <v>26</v>
      </c>
      <c r="G412" s="87" t="s">
        <v>26</v>
      </c>
      <c r="H412" s="59" t="s">
        <v>26</v>
      </c>
      <c r="I412" s="60" t="s">
        <v>26</v>
      </c>
      <c r="J412" s="60" t="s">
        <v>26</v>
      </c>
      <c r="K412" s="13"/>
    </row>
    <row r="413" spans="1:11" s="37" customFormat="1" ht="15.75" x14ac:dyDescent="0.25">
      <c r="A413" s="115"/>
      <c r="B413" s="104"/>
      <c r="C413" s="71" t="s">
        <v>11</v>
      </c>
      <c r="D413" s="59" t="s">
        <v>26</v>
      </c>
      <c r="E413" s="59" t="s">
        <v>26</v>
      </c>
      <c r="F413" s="59" t="s">
        <v>26</v>
      </c>
      <c r="G413" s="87" t="s">
        <v>26</v>
      </c>
      <c r="H413" s="59" t="s">
        <v>26</v>
      </c>
      <c r="I413" s="60" t="s">
        <v>26</v>
      </c>
      <c r="J413" s="60" t="s">
        <v>26</v>
      </c>
      <c r="K413" s="13"/>
    </row>
    <row r="414" spans="1:11" s="37" customFormat="1" ht="15.75" customHeight="1" x14ac:dyDescent="0.25">
      <c r="A414" s="115" t="s">
        <v>31</v>
      </c>
      <c r="B414" s="104" t="s">
        <v>103</v>
      </c>
      <c r="C414" s="58" t="s">
        <v>6</v>
      </c>
      <c r="D414" s="63">
        <f>D417</f>
        <v>26612</v>
      </c>
      <c r="E414" s="63">
        <f>E417</f>
        <v>26612</v>
      </c>
      <c r="F414" s="63">
        <f>F417</f>
        <v>26612</v>
      </c>
      <c r="G414" s="87" t="s">
        <v>26</v>
      </c>
      <c r="H414" s="63">
        <f>H417</f>
        <v>18322.98</v>
      </c>
      <c r="I414" s="57">
        <f>H414/D414*100</f>
        <v>68.852322260634296</v>
      </c>
      <c r="J414" s="57">
        <f t="shared" ref="J414" si="69">H414/E414*100</f>
        <v>68.852322260634296</v>
      </c>
      <c r="K414" s="13"/>
    </row>
    <row r="415" spans="1:11" s="37" customFormat="1" ht="15.75" x14ac:dyDescent="0.25">
      <c r="A415" s="115"/>
      <c r="B415" s="104"/>
      <c r="C415" s="58" t="s">
        <v>4</v>
      </c>
      <c r="D415" s="59" t="s">
        <v>26</v>
      </c>
      <c r="E415" s="59" t="s">
        <v>26</v>
      </c>
      <c r="F415" s="59" t="s">
        <v>26</v>
      </c>
      <c r="G415" s="87" t="s">
        <v>26</v>
      </c>
      <c r="H415" s="59" t="s">
        <v>26</v>
      </c>
      <c r="I415" s="60" t="s">
        <v>26</v>
      </c>
      <c r="J415" s="60" t="s">
        <v>26</v>
      </c>
      <c r="K415" s="13"/>
    </row>
    <row r="416" spans="1:11" s="37" customFormat="1" ht="15.75" x14ac:dyDescent="0.25">
      <c r="A416" s="115"/>
      <c r="B416" s="104"/>
      <c r="C416" s="71" t="s">
        <v>5</v>
      </c>
      <c r="D416" s="59" t="s">
        <v>26</v>
      </c>
      <c r="E416" s="59" t="s">
        <v>26</v>
      </c>
      <c r="F416" s="59" t="s">
        <v>26</v>
      </c>
      <c r="G416" s="87" t="s">
        <v>26</v>
      </c>
      <c r="H416" s="59" t="s">
        <v>26</v>
      </c>
      <c r="I416" s="60" t="s">
        <v>26</v>
      </c>
      <c r="J416" s="60" t="s">
        <v>26</v>
      </c>
      <c r="K416" s="13"/>
    </row>
    <row r="417" spans="1:11" s="37" customFormat="1" ht="15.75" x14ac:dyDescent="0.25">
      <c r="A417" s="115"/>
      <c r="B417" s="104"/>
      <c r="C417" s="71" t="s">
        <v>12</v>
      </c>
      <c r="D417" s="64">
        <v>26612</v>
      </c>
      <c r="E417" s="64">
        <v>26612</v>
      </c>
      <c r="F417" s="64">
        <v>26612</v>
      </c>
      <c r="G417" s="87" t="s">
        <v>26</v>
      </c>
      <c r="H417" s="64">
        <v>18322.98</v>
      </c>
      <c r="I417" s="60">
        <f>H417/D417*100</f>
        <v>68.852322260634296</v>
      </c>
      <c r="J417" s="60">
        <f t="shared" ref="J417" si="70">H417/E417*100</f>
        <v>68.852322260634296</v>
      </c>
      <c r="K417" s="13"/>
    </row>
    <row r="418" spans="1:11" s="37" customFormat="1" ht="15.75" x14ac:dyDescent="0.25">
      <c r="A418" s="115"/>
      <c r="B418" s="104"/>
      <c r="C418" s="71" t="s">
        <v>11</v>
      </c>
      <c r="D418" s="59" t="s">
        <v>26</v>
      </c>
      <c r="E418" s="59" t="s">
        <v>26</v>
      </c>
      <c r="F418" s="59" t="s">
        <v>26</v>
      </c>
      <c r="G418" s="87" t="s">
        <v>26</v>
      </c>
      <c r="H418" s="59" t="s">
        <v>26</v>
      </c>
      <c r="I418" s="60" t="s">
        <v>26</v>
      </c>
      <c r="J418" s="60" t="s">
        <v>26</v>
      </c>
      <c r="K418" s="13"/>
    </row>
    <row r="419" spans="1:11" s="37" customFormat="1" ht="15" customHeight="1" x14ac:dyDescent="0.25">
      <c r="A419" s="112" t="s">
        <v>55</v>
      </c>
      <c r="B419" s="109" t="s">
        <v>56</v>
      </c>
      <c r="C419" s="58" t="s">
        <v>6</v>
      </c>
      <c r="D419" s="63">
        <f>D422</f>
        <v>55000</v>
      </c>
      <c r="E419" s="63">
        <f>E422</f>
        <v>55000</v>
      </c>
      <c r="F419" s="63">
        <f>F422</f>
        <v>55000</v>
      </c>
      <c r="G419" s="87" t="s">
        <v>26</v>
      </c>
      <c r="H419" s="63">
        <f>H422</f>
        <v>38776.71</v>
      </c>
      <c r="I419" s="57">
        <f>H419/D419*100</f>
        <v>70.503109090909092</v>
      </c>
      <c r="J419" s="57">
        <f t="shared" ref="J419" si="71">H419/E419*100</f>
        <v>70.503109090909092</v>
      </c>
      <c r="K419" s="13"/>
    </row>
    <row r="420" spans="1:11" s="37" customFormat="1" ht="15.75" x14ac:dyDescent="0.25">
      <c r="A420" s="110"/>
      <c r="B420" s="110"/>
      <c r="C420" s="58" t="s">
        <v>4</v>
      </c>
      <c r="D420" s="59" t="s">
        <v>26</v>
      </c>
      <c r="E420" s="59" t="s">
        <v>26</v>
      </c>
      <c r="F420" s="59" t="s">
        <v>26</v>
      </c>
      <c r="G420" s="87" t="s">
        <v>26</v>
      </c>
      <c r="H420" s="59" t="s">
        <v>26</v>
      </c>
      <c r="I420" s="60" t="s">
        <v>26</v>
      </c>
      <c r="J420" s="60" t="s">
        <v>26</v>
      </c>
      <c r="K420" s="13"/>
    </row>
    <row r="421" spans="1:11" s="37" customFormat="1" ht="15.75" x14ac:dyDescent="0.25">
      <c r="A421" s="110"/>
      <c r="B421" s="110"/>
      <c r="C421" s="71" t="s">
        <v>5</v>
      </c>
      <c r="D421" s="59" t="s">
        <v>26</v>
      </c>
      <c r="E421" s="59" t="s">
        <v>26</v>
      </c>
      <c r="F421" s="59" t="s">
        <v>26</v>
      </c>
      <c r="G421" s="87" t="s">
        <v>26</v>
      </c>
      <c r="H421" s="59" t="s">
        <v>26</v>
      </c>
      <c r="I421" s="60" t="s">
        <v>26</v>
      </c>
      <c r="J421" s="60" t="s">
        <v>26</v>
      </c>
      <c r="K421" s="13"/>
    </row>
    <row r="422" spans="1:11" s="37" customFormat="1" ht="18.75" customHeight="1" x14ac:dyDescent="0.25">
      <c r="A422" s="110"/>
      <c r="B422" s="110"/>
      <c r="C422" s="71" t="s">
        <v>12</v>
      </c>
      <c r="D422" s="64">
        <v>55000</v>
      </c>
      <c r="E422" s="64">
        <v>55000</v>
      </c>
      <c r="F422" s="64">
        <v>55000</v>
      </c>
      <c r="G422" s="87" t="s">
        <v>26</v>
      </c>
      <c r="H422" s="64">
        <v>38776.71</v>
      </c>
      <c r="I422" s="60">
        <f>H422/D422*100</f>
        <v>70.503109090909092</v>
      </c>
      <c r="J422" s="60">
        <f t="shared" ref="J422" si="72">H422/E422*100</f>
        <v>70.503109090909092</v>
      </c>
      <c r="K422" s="13"/>
    </row>
    <row r="423" spans="1:11" s="37" customFormat="1" ht="15.75" x14ac:dyDescent="0.25">
      <c r="A423" s="111"/>
      <c r="B423" s="111"/>
      <c r="C423" s="71" t="s">
        <v>11</v>
      </c>
      <c r="D423" s="59" t="s">
        <v>26</v>
      </c>
      <c r="E423" s="59" t="s">
        <v>26</v>
      </c>
      <c r="F423" s="59" t="s">
        <v>26</v>
      </c>
      <c r="G423" s="87" t="s">
        <v>26</v>
      </c>
      <c r="H423" s="59" t="s">
        <v>26</v>
      </c>
      <c r="I423" s="60" t="s">
        <v>26</v>
      </c>
      <c r="J423" s="60" t="s">
        <v>26</v>
      </c>
      <c r="K423" s="13"/>
    </row>
    <row r="424" spans="1:11" s="37" customFormat="1" ht="18" customHeight="1" x14ac:dyDescent="0.25">
      <c r="A424" s="115" t="s">
        <v>57</v>
      </c>
      <c r="B424" s="104" t="s">
        <v>58</v>
      </c>
      <c r="C424" s="58" t="s">
        <v>6</v>
      </c>
      <c r="D424" s="63">
        <f>D427</f>
        <v>330198</v>
      </c>
      <c r="E424" s="63">
        <f>E427+E426</f>
        <v>327581</v>
      </c>
      <c r="F424" s="63">
        <f>F427+F426</f>
        <v>327581</v>
      </c>
      <c r="G424" s="87" t="s">
        <v>26</v>
      </c>
      <c r="H424" s="63">
        <f>H427</f>
        <v>229661.38</v>
      </c>
      <c r="I424" s="57">
        <f>H424/D424*100</f>
        <v>69.552626000157474</v>
      </c>
      <c r="J424" s="57">
        <f t="shared" ref="J424" si="73">H424/E424*100</f>
        <v>70.108272457804333</v>
      </c>
      <c r="K424" s="13"/>
    </row>
    <row r="425" spans="1:11" s="37" customFormat="1" ht="17.25" customHeight="1" x14ac:dyDescent="0.25">
      <c r="A425" s="115"/>
      <c r="B425" s="104"/>
      <c r="C425" s="58" t="s">
        <v>4</v>
      </c>
      <c r="D425" s="59" t="s">
        <v>26</v>
      </c>
      <c r="E425" s="59" t="s">
        <v>26</v>
      </c>
      <c r="F425" s="59" t="s">
        <v>26</v>
      </c>
      <c r="G425" s="87" t="s">
        <v>26</v>
      </c>
      <c r="H425" s="59" t="s">
        <v>26</v>
      </c>
      <c r="I425" s="60" t="s">
        <v>26</v>
      </c>
      <c r="J425" s="60" t="s">
        <v>26</v>
      </c>
      <c r="K425" s="13"/>
    </row>
    <row r="426" spans="1:11" s="37" customFormat="1" ht="15" customHeight="1" x14ac:dyDescent="0.25">
      <c r="A426" s="115"/>
      <c r="B426" s="104"/>
      <c r="C426" s="71" t="s">
        <v>5</v>
      </c>
      <c r="D426" s="59" t="s">
        <v>26</v>
      </c>
      <c r="E426" s="59">
        <v>457</v>
      </c>
      <c r="F426" s="59">
        <v>457</v>
      </c>
      <c r="G426" s="87" t="s">
        <v>26</v>
      </c>
      <c r="H426" s="59">
        <v>0</v>
      </c>
      <c r="I426" s="60" t="s">
        <v>26</v>
      </c>
      <c r="J426" s="60">
        <v>0</v>
      </c>
      <c r="K426" s="13"/>
    </row>
    <row r="427" spans="1:11" s="37" customFormat="1" ht="15.75" customHeight="1" x14ac:dyDescent="0.25">
      <c r="A427" s="115"/>
      <c r="B427" s="104"/>
      <c r="C427" s="71" t="s">
        <v>12</v>
      </c>
      <c r="D427" s="64">
        <v>330198</v>
      </c>
      <c r="E427" s="64">
        <v>327124</v>
      </c>
      <c r="F427" s="64">
        <v>327124</v>
      </c>
      <c r="G427" s="87" t="s">
        <v>26</v>
      </c>
      <c r="H427" s="64">
        <v>229661.38</v>
      </c>
      <c r="I427" s="60">
        <f>H427/D427*100</f>
        <v>69.552626000157474</v>
      </c>
      <c r="J427" s="60">
        <f t="shared" ref="J427" si="74">H427/E427*100</f>
        <v>70.206215380100517</v>
      </c>
      <c r="K427" s="13"/>
    </row>
    <row r="428" spans="1:11" s="37" customFormat="1" ht="17.25" customHeight="1" x14ac:dyDescent="0.25">
      <c r="A428" s="115"/>
      <c r="B428" s="104"/>
      <c r="C428" s="71" t="s">
        <v>11</v>
      </c>
      <c r="D428" s="59" t="s">
        <v>26</v>
      </c>
      <c r="E428" s="59" t="s">
        <v>26</v>
      </c>
      <c r="F428" s="59" t="s">
        <v>26</v>
      </c>
      <c r="G428" s="87" t="s">
        <v>26</v>
      </c>
      <c r="H428" s="59" t="s">
        <v>26</v>
      </c>
      <c r="I428" s="60" t="s">
        <v>26</v>
      </c>
      <c r="J428" s="60" t="s">
        <v>26</v>
      </c>
      <c r="K428" s="13"/>
    </row>
    <row r="429" spans="1:11" s="37" customFormat="1" ht="18.75" customHeight="1" x14ac:dyDescent="0.25">
      <c r="A429" s="115" t="s">
        <v>59</v>
      </c>
      <c r="B429" s="104" t="s">
        <v>60</v>
      </c>
      <c r="C429" s="58" t="s">
        <v>6</v>
      </c>
      <c r="D429" s="63">
        <f>SUM(D431:D432)</f>
        <v>105055</v>
      </c>
      <c r="E429" s="63">
        <f>SUM(E431:E432)</f>
        <v>105330</v>
      </c>
      <c r="F429" s="63">
        <f>SUM(F431:F432)</f>
        <v>105330</v>
      </c>
      <c r="G429" s="87" t="s">
        <v>26</v>
      </c>
      <c r="H429" s="63">
        <f>SUM(H431:H432)</f>
        <v>83787.7</v>
      </c>
      <c r="I429" s="57">
        <f>H429/D429*100</f>
        <v>79.756032554376276</v>
      </c>
      <c r="J429" s="57">
        <f t="shared" ref="J429" si="75">H429/E429*100</f>
        <v>79.547802145637519</v>
      </c>
      <c r="K429" s="13"/>
    </row>
    <row r="430" spans="1:11" s="37" customFormat="1" ht="18" customHeight="1" x14ac:dyDescent="0.25">
      <c r="A430" s="115"/>
      <c r="B430" s="104"/>
      <c r="C430" s="58" t="s">
        <v>4</v>
      </c>
      <c r="D430" s="59" t="s">
        <v>26</v>
      </c>
      <c r="E430" s="59" t="s">
        <v>26</v>
      </c>
      <c r="F430" s="59" t="s">
        <v>26</v>
      </c>
      <c r="G430" s="87" t="s">
        <v>26</v>
      </c>
      <c r="H430" s="59" t="s">
        <v>26</v>
      </c>
      <c r="I430" s="60" t="s">
        <v>26</v>
      </c>
      <c r="J430" s="60" t="s">
        <v>26</v>
      </c>
      <c r="K430" s="13"/>
    </row>
    <row r="431" spans="1:11" s="37" customFormat="1" ht="15" customHeight="1" x14ac:dyDescent="0.25">
      <c r="A431" s="115"/>
      <c r="B431" s="104"/>
      <c r="C431" s="71" t="s">
        <v>5</v>
      </c>
      <c r="D431" s="59" t="s">
        <v>26</v>
      </c>
      <c r="E431" s="59">
        <v>255</v>
      </c>
      <c r="F431" s="59">
        <v>255</v>
      </c>
      <c r="G431" s="87" t="s">
        <v>26</v>
      </c>
      <c r="H431" s="59">
        <v>145</v>
      </c>
      <c r="I431" s="60" t="s">
        <v>26</v>
      </c>
      <c r="J431" s="60">
        <f>H431/E431*100</f>
        <v>56.862745098039213</v>
      </c>
      <c r="K431" s="13"/>
    </row>
    <row r="432" spans="1:11" s="37" customFormat="1" ht="15.75" customHeight="1" x14ac:dyDescent="0.25">
      <c r="A432" s="115"/>
      <c r="B432" s="104"/>
      <c r="C432" s="71" t="s">
        <v>12</v>
      </c>
      <c r="D432" s="64">
        <v>105055</v>
      </c>
      <c r="E432" s="64">
        <v>105075</v>
      </c>
      <c r="F432" s="64">
        <v>105075</v>
      </c>
      <c r="G432" s="87" t="s">
        <v>26</v>
      </c>
      <c r="H432" s="64">
        <v>83642.7</v>
      </c>
      <c r="I432" s="60">
        <f>H432/D432*100</f>
        <v>79.618009614011712</v>
      </c>
      <c r="J432" s="60">
        <f t="shared" ref="J432" si="76">H432/E432*100</f>
        <v>79.60285510349749</v>
      </c>
      <c r="K432" s="13"/>
    </row>
    <row r="433" spans="1:11" s="37" customFormat="1" ht="15.75" x14ac:dyDescent="0.25">
      <c r="A433" s="115"/>
      <c r="B433" s="104"/>
      <c r="C433" s="71" t="s">
        <v>11</v>
      </c>
      <c r="D433" s="59" t="s">
        <v>26</v>
      </c>
      <c r="E433" s="59" t="s">
        <v>26</v>
      </c>
      <c r="F433" s="59" t="s">
        <v>26</v>
      </c>
      <c r="G433" s="87" t="s">
        <v>26</v>
      </c>
      <c r="H433" s="59" t="s">
        <v>26</v>
      </c>
      <c r="I433" s="60" t="s">
        <v>26</v>
      </c>
      <c r="J433" s="60" t="s">
        <v>26</v>
      </c>
      <c r="K433" s="13"/>
    </row>
    <row r="434" spans="1:11" s="37" customFormat="1" ht="16.5" customHeight="1" x14ac:dyDescent="0.25">
      <c r="A434" s="115" t="s">
        <v>61</v>
      </c>
      <c r="B434" s="104" t="s">
        <v>62</v>
      </c>
      <c r="C434" s="58" t="s">
        <v>6</v>
      </c>
      <c r="D434" s="63">
        <f>D437</f>
        <v>44147.21</v>
      </c>
      <c r="E434" s="63">
        <f>E437</f>
        <v>27342.61</v>
      </c>
      <c r="F434" s="63">
        <f>F437</f>
        <v>27342.61</v>
      </c>
      <c r="G434" s="87" t="s">
        <v>26</v>
      </c>
      <c r="H434" s="63">
        <v>0</v>
      </c>
      <c r="I434" s="57">
        <v>0</v>
      </c>
      <c r="J434" s="57">
        <v>0</v>
      </c>
      <c r="K434" s="13"/>
    </row>
    <row r="435" spans="1:11" s="37" customFormat="1" ht="15" customHeight="1" x14ac:dyDescent="0.25">
      <c r="A435" s="115"/>
      <c r="B435" s="104"/>
      <c r="C435" s="58" t="s">
        <v>4</v>
      </c>
      <c r="D435" s="59" t="s">
        <v>26</v>
      </c>
      <c r="E435" s="59" t="s">
        <v>26</v>
      </c>
      <c r="F435" s="59" t="s">
        <v>26</v>
      </c>
      <c r="G435" s="87" t="s">
        <v>26</v>
      </c>
      <c r="H435" s="59" t="s">
        <v>26</v>
      </c>
      <c r="I435" s="60" t="s">
        <v>26</v>
      </c>
      <c r="J435" s="60" t="s">
        <v>26</v>
      </c>
      <c r="K435" s="13"/>
    </row>
    <row r="436" spans="1:11" s="37" customFormat="1" ht="15.75" customHeight="1" x14ac:dyDescent="0.25">
      <c r="A436" s="115"/>
      <c r="B436" s="104"/>
      <c r="C436" s="71" t="s">
        <v>5</v>
      </c>
      <c r="D436" s="59" t="s">
        <v>26</v>
      </c>
      <c r="E436" s="59" t="s">
        <v>26</v>
      </c>
      <c r="F436" s="59" t="s">
        <v>26</v>
      </c>
      <c r="G436" s="87" t="s">
        <v>26</v>
      </c>
      <c r="H436" s="59" t="s">
        <v>26</v>
      </c>
      <c r="I436" s="60" t="s">
        <v>26</v>
      </c>
      <c r="J436" s="60" t="s">
        <v>26</v>
      </c>
      <c r="K436" s="13"/>
    </row>
    <row r="437" spans="1:11" s="37" customFormat="1" ht="15" customHeight="1" x14ac:dyDescent="0.25">
      <c r="A437" s="115"/>
      <c r="B437" s="104"/>
      <c r="C437" s="71" t="s">
        <v>12</v>
      </c>
      <c r="D437" s="64">
        <v>44147.21</v>
      </c>
      <c r="E437" s="64">
        <v>27342.61</v>
      </c>
      <c r="F437" s="64">
        <v>27342.61</v>
      </c>
      <c r="G437" s="87" t="s">
        <v>26</v>
      </c>
      <c r="H437" s="64">
        <v>0</v>
      </c>
      <c r="I437" s="60">
        <v>0</v>
      </c>
      <c r="J437" s="60">
        <v>0</v>
      </c>
      <c r="K437" s="13"/>
    </row>
    <row r="438" spans="1:11" s="37" customFormat="1" ht="13.5" customHeight="1" x14ac:dyDescent="0.25">
      <c r="A438" s="115"/>
      <c r="B438" s="104"/>
      <c r="C438" s="71" t="s">
        <v>11</v>
      </c>
      <c r="D438" s="59" t="s">
        <v>26</v>
      </c>
      <c r="E438" s="59" t="s">
        <v>26</v>
      </c>
      <c r="F438" s="59" t="s">
        <v>26</v>
      </c>
      <c r="G438" s="87" t="s">
        <v>26</v>
      </c>
      <c r="H438" s="59" t="s">
        <v>26</v>
      </c>
      <c r="I438" s="60" t="s">
        <v>26</v>
      </c>
      <c r="J438" s="60" t="s">
        <v>26</v>
      </c>
      <c r="K438" s="13"/>
    </row>
    <row r="439" spans="1:11" s="37" customFormat="1" ht="19.5" customHeight="1" x14ac:dyDescent="0.25">
      <c r="A439" s="112" t="s">
        <v>102</v>
      </c>
      <c r="B439" s="109" t="s">
        <v>101</v>
      </c>
      <c r="C439" s="71" t="s">
        <v>6</v>
      </c>
      <c r="D439" s="52">
        <v>224</v>
      </c>
      <c r="E439" s="52">
        <f>E442</f>
        <v>224</v>
      </c>
      <c r="F439" s="52">
        <f>F442</f>
        <v>224</v>
      </c>
      <c r="G439" s="87" t="s">
        <v>26</v>
      </c>
      <c r="H439" s="52">
        <f>H442</f>
        <v>223.85</v>
      </c>
      <c r="I439" s="57">
        <f>H439/E439*100</f>
        <v>99.933035714285708</v>
      </c>
      <c r="J439" s="57">
        <f>H439/E439*100</f>
        <v>99.933035714285708</v>
      </c>
      <c r="K439" s="13"/>
    </row>
    <row r="440" spans="1:11" s="37" customFormat="1" ht="15" customHeight="1" x14ac:dyDescent="0.25">
      <c r="A440" s="110"/>
      <c r="B440" s="110"/>
      <c r="C440" s="71" t="s">
        <v>4</v>
      </c>
      <c r="D440" s="59" t="s">
        <v>26</v>
      </c>
      <c r="E440" s="59" t="s">
        <v>26</v>
      </c>
      <c r="F440" s="59" t="s">
        <v>26</v>
      </c>
      <c r="G440" s="87" t="s">
        <v>26</v>
      </c>
      <c r="H440" s="59" t="s">
        <v>26</v>
      </c>
      <c r="I440" s="57" t="s">
        <v>26</v>
      </c>
      <c r="J440" s="60" t="s">
        <v>26</v>
      </c>
      <c r="K440" s="13"/>
    </row>
    <row r="441" spans="1:11" s="37" customFormat="1" ht="16.5" customHeight="1" x14ac:dyDescent="0.25">
      <c r="A441" s="110"/>
      <c r="B441" s="110"/>
      <c r="C441" s="71" t="s">
        <v>5</v>
      </c>
      <c r="D441" s="59" t="s">
        <v>26</v>
      </c>
      <c r="E441" s="59" t="s">
        <v>26</v>
      </c>
      <c r="F441" s="59" t="s">
        <v>26</v>
      </c>
      <c r="G441" s="87" t="s">
        <v>26</v>
      </c>
      <c r="H441" s="59" t="s">
        <v>26</v>
      </c>
      <c r="I441" s="57" t="s">
        <v>26</v>
      </c>
      <c r="J441" s="60" t="s">
        <v>26</v>
      </c>
      <c r="K441" s="13"/>
    </row>
    <row r="442" spans="1:11" s="37" customFormat="1" ht="19.5" customHeight="1" x14ac:dyDescent="0.25">
      <c r="A442" s="110"/>
      <c r="B442" s="110"/>
      <c r="C442" s="71" t="s">
        <v>12</v>
      </c>
      <c r="D442" s="59">
        <v>224</v>
      </c>
      <c r="E442" s="59">
        <v>224</v>
      </c>
      <c r="F442" s="59">
        <v>224</v>
      </c>
      <c r="G442" s="87" t="s">
        <v>26</v>
      </c>
      <c r="H442" s="59">
        <v>223.85</v>
      </c>
      <c r="I442" s="57">
        <f t="shared" ref="I442" si="77">H442/E442*100</f>
        <v>99.933035714285708</v>
      </c>
      <c r="J442" s="60">
        <f>H442/E442*100</f>
        <v>99.933035714285708</v>
      </c>
      <c r="K442" s="13"/>
    </row>
    <row r="443" spans="1:11" s="37" customFormat="1" ht="15.75" customHeight="1" x14ac:dyDescent="0.25">
      <c r="A443" s="111"/>
      <c r="B443" s="111"/>
      <c r="C443" s="71" t="s">
        <v>11</v>
      </c>
      <c r="D443" s="59" t="s">
        <v>26</v>
      </c>
      <c r="E443" s="59" t="s">
        <v>26</v>
      </c>
      <c r="F443" s="59" t="s">
        <v>26</v>
      </c>
      <c r="G443" s="87" t="s">
        <v>26</v>
      </c>
      <c r="H443" s="59" t="s">
        <v>26</v>
      </c>
      <c r="I443" s="60" t="s">
        <v>26</v>
      </c>
      <c r="J443" s="60" t="s">
        <v>26</v>
      </c>
      <c r="K443" s="13"/>
    </row>
    <row r="444" spans="1:11" s="36" customFormat="1" ht="20.25" customHeight="1" x14ac:dyDescent="0.25">
      <c r="A444" s="117" t="s">
        <v>48</v>
      </c>
      <c r="B444" s="137" t="s">
        <v>63</v>
      </c>
      <c r="C444" s="55" t="s">
        <v>6</v>
      </c>
      <c r="D444" s="63">
        <f>D447</f>
        <v>1295139.49</v>
      </c>
      <c r="E444" s="63">
        <f>SUM(E447)</f>
        <v>740641.98</v>
      </c>
      <c r="F444" s="63">
        <f>SUM(F447)</f>
        <v>740641.98</v>
      </c>
      <c r="G444" s="87" t="s">
        <v>26</v>
      </c>
      <c r="H444" s="63">
        <f>H447</f>
        <v>420642.63</v>
      </c>
      <c r="I444" s="57">
        <f>H444/D444*100</f>
        <v>32.478557965984031</v>
      </c>
      <c r="J444" s="57">
        <f t="shared" ref="J444" si="78">H444/E444*100</f>
        <v>56.794327267271562</v>
      </c>
      <c r="K444" s="12"/>
    </row>
    <row r="445" spans="1:11" s="36" customFormat="1" ht="18" customHeight="1" x14ac:dyDescent="0.25">
      <c r="A445" s="157"/>
      <c r="B445" s="120"/>
      <c r="C445" s="55" t="s">
        <v>8</v>
      </c>
      <c r="D445" s="52" t="s">
        <v>26</v>
      </c>
      <c r="E445" s="52" t="s">
        <v>26</v>
      </c>
      <c r="F445" s="52" t="s">
        <v>26</v>
      </c>
      <c r="G445" s="87" t="s">
        <v>26</v>
      </c>
      <c r="H445" s="52" t="s">
        <v>26</v>
      </c>
      <c r="I445" s="57" t="s">
        <v>26</v>
      </c>
      <c r="J445" s="57" t="s">
        <v>26</v>
      </c>
      <c r="K445" s="13"/>
    </row>
    <row r="446" spans="1:11" s="36" customFormat="1" ht="15.75" x14ac:dyDescent="0.25">
      <c r="A446" s="157"/>
      <c r="B446" s="120"/>
      <c r="C446" s="56" t="s">
        <v>5</v>
      </c>
      <c r="D446" s="52" t="s">
        <v>26</v>
      </c>
      <c r="E446" s="52" t="s">
        <v>26</v>
      </c>
      <c r="F446" s="52" t="s">
        <v>26</v>
      </c>
      <c r="G446" s="87" t="s">
        <v>26</v>
      </c>
      <c r="H446" s="52" t="s">
        <v>26</v>
      </c>
      <c r="I446" s="57" t="s">
        <v>26</v>
      </c>
      <c r="J446" s="57" t="s">
        <v>26</v>
      </c>
      <c r="K446" s="13"/>
    </row>
    <row r="447" spans="1:11" s="36" customFormat="1" ht="24.75" customHeight="1" x14ac:dyDescent="0.25">
      <c r="A447" s="157"/>
      <c r="B447" s="120"/>
      <c r="C447" s="56" t="s">
        <v>12</v>
      </c>
      <c r="D447" s="63">
        <f>SUM(D453,D458)</f>
        <v>1295139.49</v>
      </c>
      <c r="E447" s="63">
        <f t="shared" ref="E447:F447" si="79">SUM(E453,E458)</f>
        <v>740641.98</v>
      </c>
      <c r="F447" s="63">
        <f t="shared" si="79"/>
        <v>740641.98</v>
      </c>
      <c r="G447" s="63" t="s">
        <v>26</v>
      </c>
      <c r="H447" s="63">
        <f>SUM(H453,H458)</f>
        <v>420642.63</v>
      </c>
      <c r="I447" s="57">
        <f>H447/D447*100</f>
        <v>32.478557965984031</v>
      </c>
      <c r="J447" s="57">
        <f t="shared" ref="J447" si="80">H447/E447*100</f>
        <v>56.794327267271562</v>
      </c>
      <c r="K447" s="13"/>
    </row>
    <row r="448" spans="1:11" s="36" customFormat="1" ht="24.75" customHeight="1" x14ac:dyDescent="0.25">
      <c r="A448" s="157"/>
      <c r="B448" s="120"/>
      <c r="C448" s="56" t="s">
        <v>11</v>
      </c>
      <c r="D448" s="52" t="s">
        <v>26</v>
      </c>
      <c r="E448" s="52" t="s">
        <v>26</v>
      </c>
      <c r="F448" s="52" t="s">
        <v>26</v>
      </c>
      <c r="G448" s="87" t="s">
        <v>26</v>
      </c>
      <c r="H448" s="52" t="s">
        <v>26</v>
      </c>
      <c r="I448" s="57" t="s">
        <v>26</v>
      </c>
      <c r="J448" s="57" t="s">
        <v>26</v>
      </c>
      <c r="K448" s="12"/>
    </row>
    <row r="449" spans="1:12" s="36" customFormat="1" ht="18" customHeight="1" x14ac:dyDescent="0.25">
      <c r="A449" s="105" t="s">
        <v>0</v>
      </c>
      <c r="B449" s="105"/>
      <c r="C449" s="105"/>
      <c r="D449" s="105"/>
      <c r="E449" s="105"/>
      <c r="F449" s="105"/>
      <c r="G449" s="105"/>
      <c r="H449" s="105"/>
      <c r="I449" s="132"/>
      <c r="J449" s="132"/>
      <c r="K449" s="13"/>
    </row>
    <row r="450" spans="1:12" s="36" customFormat="1" ht="15.75" customHeight="1" x14ac:dyDescent="0.25">
      <c r="A450" s="115" t="s">
        <v>13</v>
      </c>
      <c r="B450" s="103" t="s">
        <v>64</v>
      </c>
      <c r="C450" s="58" t="s">
        <v>6</v>
      </c>
      <c r="D450" s="63">
        <f>D453</f>
        <v>1166876.49</v>
      </c>
      <c r="E450" s="63">
        <f>E453</f>
        <v>612478.98</v>
      </c>
      <c r="F450" s="63">
        <f>F453</f>
        <v>612478.98</v>
      </c>
      <c r="G450" s="87" t="s">
        <v>26</v>
      </c>
      <c r="H450" s="63">
        <f>H453</f>
        <v>330520.40000000002</v>
      </c>
      <c r="I450" s="57">
        <f>H450/D450*100</f>
        <v>28.325225748613725</v>
      </c>
      <c r="J450" s="57">
        <f t="shared" ref="J450" si="81">H450/E450*100</f>
        <v>53.964366254659069</v>
      </c>
      <c r="K450" s="12"/>
    </row>
    <row r="451" spans="1:12" s="36" customFormat="1" ht="21" customHeight="1" x14ac:dyDescent="0.25">
      <c r="A451" s="120"/>
      <c r="B451" s="120"/>
      <c r="C451" s="58" t="s">
        <v>4</v>
      </c>
      <c r="D451" s="59" t="s">
        <v>26</v>
      </c>
      <c r="E451" s="59" t="s">
        <v>26</v>
      </c>
      <c r="F451" s="59" t="s">
        <v>26</v>
      </c>
      <c r="G451" s="87" t="s">
        <v>26</v>
      </c>
      <c r="H451" s="59" t="s">
        <v>26</v>
      </c>
      <c r="I451" s="60" t="s">
        <v>26</v>
      </c>
      <c r="J451" s="60" t="s">
        <v>26</v>
      </c>
      <c r="K451" s="13"/>
    </row>
    <row r="452" spans="1:12" s="36" customFormat="1" ht="15.75" x14ac:dyDescent="0.25">
      <c r="A452" s="120"/>
      <c r="B452" s="120"/>
      <c r="C452" s="71" t="s">
        <v>5</v>
      </c>
      <c r="D452" s="59" t="s">
        <v>26</v>
      </c>
      <c r="E452" s="59" t="s">
        <v>26</v>
      </c>
      <c r="F452" s="59" t="s">
        <v>26</v>
      </c>
      <c r="G452" s="87" t="s">
        <v>26</v>
      </c>
      <c r="H452" s="59" t="s">
        <v>26</v>
      </c>
      <c r="I452" s="60" t="s">
        <v>26</v>
      </c>
      <c r="J452" s="60" t="s">
        <v>26</v>
      </c>
      <c r="K452" s="13"/>
      <c r="L452" s="35"/>
    </row>
    <row r="453" spans="1:12" s="36" customFormat="1" ht="15.75" x14ac:dyDescent="0.25">
      <c r="A453" s="120"/>
      <c r="B453" s="120"/>
      <c r="C453" s="71" t="s">
        <v>12</v>
      </c>
      <c r="D453" s="64">
        <v>1166876.49</v>
      </c>
      <c r="E453" s="64">
        <v>612478.98</v>
      </c>
      <c r="F453" s="64">
        <v>612478.98</v>
      </c>
      <c r="G453" s="87" t="s">
        <v>26</v>
      </c>
      <c r="H453" s="64">
        <v>330520.40000000002</v>
      </c>
      <c r="I453" s="60">
        <f>H453/D453*100</f>
        <v>28.325225748613725</v>
      </c>
      <c r="J453" s="60">
        <f t="shared" ref="J453" si="82">H453/E453*100</f>
        <v>53.964366254659069</v>
      </c>
      <c r="K453" s="13"/>
    </row>
    <row r="454" spans="1:12" s="36" customFormat="1" ht="15.75" x14ac:dyDescent="0.25">
      <c r="A454" s="120"/>
      <c r="B454" s="120"/>
      <c r="C454" s="71" t="s">
        <v>11</v>
      </c>
      <c r="D454" s="59" t="s">
        <v>26</v>
      </c>
      <c r="E454" s="59" t="s">
        <v>26</v>
      </c>
      <c r="F454" s="59" t="s">
        <v>26</v>
      </c>
      <c r="G454" s="87" t="s">
        <v>26</v>
      </c>
      <c r="H454" s="59" t="s">
        <v>26</v>
      </c>
      <c r="I454" s="60" t="s">
        <v>26</v>
      </c>
      <c r="J454" s="60" t="s">
        <v>26</v>
      </c>
      <c r="K454" s="13"/>
    </row>
    <row r="455" spans="1:12" s="36" customFormat="1" ht="15.75" customHeight="1" x14ac:dyDescent="0.25">
      <c r="A455" s="115" t="s">
        <v>54</v>
      </c>
      <c r="B455" s="103" t="s">
        <v>65</v>
      </c>
      <c r="C455" s="71" t="s">
        <v>6</v>
      </c>
      <c r="D455" s="63">
        <f>D458</f>
        <v>128263</v>
      </c>
      <c r="E455" s="63">
        <f>E458</f>
        <v>128163</v>
      </c>
      <c r="F455" s="63">
        <f>F458</f>
        <v>128163</v>
      </c>
      <c r="G455" s="87" t="s">
        <v>26</v>
      </c>
      <c r="H455" s="63">
        <v>90122.23</v>
      </c>
      <c r="I455" s="57">
        <f>H455/D455*100</f>
        <v>70.263622400848263</v>
      </c>
      <c r="J455" s="57">
        <f t="shared" ref="J455" si="83">H455/E455*100</f>
        <v>70.318446041369185</v>
      </c>
      <c r="K455" s="13"/>
    </row>
    <row r="456" spans="1:12" s="36" customFormat="1" ht="15.75" x14ac:dyDescent="0.25">
      <c r="A456" s="115"/>
      <c r="B456" s="103"/>
      <c r="C456" s="71" t="s">
        <v>4</v>
      </c>
      <c r="D456" s="59" t="s">
        <v>26</v>
      </c>
      <c r="E456" s="59" t="s">
        <v>26</v>
      </c>
      <c r="F456" s="59" t="s">
        <v>26</v>
      </c>
      <c r="G456" s="87" t="s">
        <v>26</v>
      </c>
      <c r="H456" s="59" t="s">
        <v>26</v>
      </c>
      <c r="I456" s="60" t="s">
        <v>26</v>
      </c>
      <c r="J456" s="60" t="s">
        <v>26</v>
      </c>
      <c r="K456" s="13"/>
    </row>
    <row r="457" spans="1:12" s="36" customFormat="1" ht="15.75" x14ac:dyDescent="0.25">
      <c r="A457" s="115"/>
      <c r="B457" s="103"/>
      <c r="C457" s="71" t="s">
        <v>5</v>
      </c>
      <c r="D457" s="59" t="s">
        <v>26</v>
      </c>
      <c r="E457" s="59" t="s">
        <v>26</v>
      </c>
      <c r="F457" s="59" t="s">
        <v>26</v>
      </c>
      <c r="G457" s="87" t="s">
        <v>26</v>
      </c>
      <c r="H457" s="59" t="s">
        <v>26</v>
      </c>
      <c r="I457" s="60" t="s">
        <v>26</v>
      </c>
      <c r="J457" s="60" t="s">
        <v>26</v>
      </c>
      <c r="K457" s="13"/>
    </row>
    <row r="458" spans="1:12" s="36" customFormat="1" ht="20.25" customHeight="1" x14ac:dyDescent="0.25">
      <c r="A458" s="115"/>
      <c r="B458" s="103"/>
      <c r="C458" s="71" t="s">
        <v>12</v>
      </c>
      <c r="D458" s="64">
        <v>128263</v>
      </c>
      <c r="E458" s="64">
        <v>128163</v>
      </c>
      <c r="F458" s="64">
        <v>128163</v>
      </c>
      <c r="G458" s="87" t="s">
        <v>26</v>
      </c>
      <c r="H458" s="64">
        <v>90122.23</v>
      </c>
      <c r="I458" s="60">
        <f>H458/D458*100</f>
        <v>70.263622400848263</v>
      </c>
      <c r="J458" s="60">
        <f t="shared" ref="J458" si="84">H458/E458*100</f>
        <v>70.318446041369185</v>
      </c>
      <c r="K458" s="13"/>
    </row>
    <row r="459" spans="1:12" s="36" customFormat="1" ht="22.5" customHeight="1" x14ac:dyDescent="0.25">
      <c r="A459" s="115"/>
      <c r="B459" s="103"/>
      <c r="C459" s="71" t="s">
        <v>11</v>
      </c>
      <c r="D459" s="87" t="s">
        <v>26</v>
      </c>
      <c r="E459" s="59" t="s">
        <v>26</v>
      </c>
      <c r="F459" s="59" t="s">
        <v>26</v>
      </c>
      <c r="G459" s="87" t="s">
        <v>26</v>
      </c>
      <c r="H459" s="87" t="s">
        <v>26</v>
      </c>
      <c r="I459" s="60" t="s">
        <v>26</v>
      </c>
      <c r="J459" s="60" t="s">
        <v>26</v>
      </c>
      <c r="K459" s="12"/>
    </row>
    <row r="460" spans="1:12" s="13" customFormat="1" ht="21" customHeight="1" x14ac:dyDescent="0.25">
      <c r="A460" s="117" t="s">
        <v>48</v>
      </c>
      <c r="B460" s="121" t="s">
        <v>133</v>
      </c>
      <c r="C460" s="71" t="s">
        <v>6</v>
      </c>
      <c r="D460" s="52">
        <f>D466+D471</f>
        <v>887242.69</v>
      </c>
      <c r="E460" s="52">
        <f t="shared" ref="E460:F460" si="85">E466+E471</f>
        <v>913409.63505000004</v>
      </c>
      <c r="F460" s="52">
        <f t="shared" si="85"/>
        <v>913409.63505000004</v>
      </c>
      <c r="G460" s="67" t="s">
        <v>26</v>
      </c>
      <c r="H460" s="52">
        <f>H466+H471</f>
        <v>383015.13077999995</v>
      </c>
      <c r="I460" s="57">
        <f>H460/D460*100</f>
        <v>43.169150346000592</v>
      </c>
      <c r="J460" s="57">
        <f>H460/E460*100</f>
        <v>41.932460101434522</v>
      </c>
      <c r="K460" s="11"/>
    </row>
    <row r="461" spans="1:12" s="13" customFormat="1" ht="18" customHeight="1" x14ac:dyDescent="0.25">
      <c r="A461" s="157"/>
      <c r="B461" s="122"/>
      <c r="C461" s="71" t="s">
        <v>4</v>
      </c>
      <c r="D461" s="52">
        <f t="shared" ref="D461:F463" si="86">D467+D472</f>
        <v>335974.97</v>
      </c>
      <c r="E461" s="52">
        <f t="shared" si="86"/>
        <v>335974.96799999999</v>
      </c>
      <c r="F461" s="52">
        <f t="shared" si="86"/>
        <v>335974.96799999999</v>
      </c>
      <c r="G461" s="52" t="s">
        <v>26</v>
      </c>
      <c r="H461" s="52">
        <f t="shared" ref="H461:H462" si="87">H467+H472</f>
        <v>251053.13728</v>
      </c>
      <c r="I461" s="57">
        <f>H461/D461*100</f>
        <v>74.723762094539367</v>
      </c>
      <c r="J461" s="57">
        <f>H461/E461*100</f>
        <v>74.723762539356798</v>
      </c>
      <c r="K461" s="12"/>
    </row>
    <row r="462" spans="1:12" s="13" customFormat="1" ht="21" customHeight="1" x14ac:dyDescent="0.25">
      <c r="A462" s="157"/>
      <c r="B462" s="122"/>
      <c r="C462" s="71" t="s">
        <v>5</v>
      </c>
      <c r="D462" s="52">
        <f t="shared" si="86"/>
        <v>547928.47</v>
      </c>
      <c r="E462" s="52">
        <f t="shared" si="86"/>
        <v>572542.26962000004</v>
      </c>
      <c r="F462" s="52">
        <f t="shared" si="86"/>
        <v>572542.26962000004</v>
      </c>
      <c r="G462" s="52" t="s">
        <v>26</v>
      </c>
      <c r="H462" s="52">
        <f t="shared" si="87"/>
        <v>129261.37486</v>
      </c>
      <c r="I462" s="57">
        <f>H462/D462*100</f>
        <v>23.590921431770102</v>
      </c>
      <c r="J462" s="57">
        <f>H462/E462*100</f>
        <v>22.576739171728157</v>
      </c>
    </row>
    <row r="463" spans="1:12" s="13" customFormat="1" ht="24" customHeight="1" x14ac:dyDescent="0.25">
      <c r="A463" s="157"/>
      <c r="B463" s="122"/>
      <c r="C463" s="71" t="s">
        <v>12</v>
      </c>
      <c r="D463" s="52">
        <f t="shared" si="86"/>
        <v>3339.25</v>
      </c>
      <c r="E463" s="52">
        <f t="shared" si="86"/>
        <v>4892.39743</v>
      </c>
      <c r="F463" s="52">
        <f t="shared" si="86"/>
        <v>4892.39743</v>
      </c>
      <c r="G463" s="52" t="s">
        <v>26</v>
      </c>
      <c r="H463" s="52">
        <f>SUM(H469,H474)</f>
        <v>2700.6186399999997</v>
      </c>
      <c r="I463" s="57">
        <f>H463/D463*100</f>
        <v>80.875006064235976</v>
      </c>
      <c r="J463" s="57">
        <f>H463/E463*100</f>
        <v>55.200311884719468</v>
      </c>
      <c r="K463" s="12"/>
    </row>
    <row r="464" spans="1:12" s="13" customFormat="1" ht="21" customHeight="1" x14ac:dyDescent="0.25">
      <c r="A464" s="157"/>
      <c r="B464" s="123"/>
      <c r="C464" s="71" t="s">
        <v>11</v>
      </c>
      <c r="D464" s="52" t="s">
        <v>26</v>
      </c>
      <c r="E464" s="52" t="s">
        <v>26</v>
      </c>
      <c r="F464" s="52" t="s">
        <v>26</v>
      </c>
      <c r="G464" s="67" t="s">
        <v>26</v>
      </c>
      <c r="H464" s="52" t="s">
        <v>26</v>
      </c>
      <c r="I464" s="57" t="s">
        <v>26</v>
      </c>
      <c r="J464" s="57" t="s">
        <v>26</v>
      </c>
    </row>
    <row r="465" spans="1:11" s="13" customFormat="1" ht="18.75" customHeight="1" x14ac:dyDescent="0.25">
      <c r="A465" s="84" t="s">
        <v>0</v>
      </c>
      <c r="B465" s="86"/>
      <c r="C465" s="71"/>
      <c r="D465" s="52"/>
      <c r="E465" s="59"/>
      <c r="F465" s="59"/>
      <c r="G465" s="87"/>
      <c r="H465" s="59"/>
      <c r="I465" s="60"/>
      <c r="J465" s="60"/>
    </row>
    <row r="466" spans="1:11" s="13" customFormat="1" ht="27.75" customHeight="1" x14ac:dyDescent="0.25">
      <c r="A466" s="109" t="s">
        <v>13</v>
      </c>
      <c r="B466" s="109" t="s">
        <v>111</v>
      </c>
      <c r="C466" s="71" t="s">
        <v>6</v>
      </c>
      <c r="D466" s="52">
        <f>SUM(D467:D470)</f>
        <v>114113.26999999999</v>
      </c>
      <c r="E466" s="52">
        <f>SUM(E467:E470)</f>
        <v>115986.58273000001</v>
      </c>
      <c r="F466" s="52">
        <f>SUM(F467:F469)</f>
        <v>115986.58273000001</v>
      </c>
      <c r="G466" s="67" t="s">
        <v>26</v>
      </c>
      <c r="H466" s="52">
        <f>SUM(H467:H469)</f>
        <v>60897.508049999997</v>
      </c>
      <c r="I466" s="62">
        <f>H466/D466*100</f>
        <v>53.365842596570936</v>
      </c>
      <c r="J466" s="62">
        <f>H466/E466*100</f>
        <v>52.503924692531534</v>
      </c>
      <c r="K466" s="12"/>
    </row>
    <row r="467" spans="1:11" s="13" customFormat="1" ht="15.75" x14ac:dyDescent="0.25">
      <c r="A467" s="113"/>
      <c r="B467" s="110"/>
      <c r="C467" s="71" t="s">
        <v>4</v>
      </c>
      <c r="D467" s="59">
        <v>110962.06</v>
      </c>
      <c r="E467" s="59">
        <v>112745.94463</v>
      </c>
      <c r="F467" s="59">
        <v>112745.94463</v>
      </c>
      <c r="G467" s="87" t="s">
        <v>26</v>
      </c>
      <c r="H467" s="59">
        <v>59234.03297</v>
      </c>
      <c r="I467" s="57">
        <f t="shared" ref="I467:I468" si="88">H467/D467*100</f>
        <v>53.38223981241876</v>
      </c>
      <c r="J467" s="60">
        <f>H467/E467*100</f>
        <v>52.537617352348398</v>
      </c>
    </row>
    <row r="468" spans="1:11" s="13" customFormat="1" ht="15.75" x14ac:dyDescent="0.25">
      <c r="A468" s="113"/>
      <c r="B468" s="110"/>
      <c r="C468" s="71" t="s">
        <v>5</v>
      </c>
      <c r="D468" s="59">
        <v>2264.5300000000002</v>
      </c>
      <c r="E468" s="59">
        <v>2300.9376500000003</v>
      </c>
      <c r="F468" s="59">
        <v>2300.9376500000003</v>
      </c>
      <c r="G468" s="87" t="s">
        <v>26</v>
      </c>
      <c r="H468" s="59">
        <v>1208.8578200000002</v>
      </c>
      <c r="I468" s="57">
        <f t="shared" si="88"/>
        <v>53.3822832994043</v>
      </c>
      <c r="J468" s="60">
        <f>H468/E468*100</f>
        <v>52.537617436091764</v>
      </c>
    </row>
    <row r="469" spans="1:11" s="13" customFormat="1" ht="15.75" x14ac:dyDescent="0.25">
      <c r="A469" s="113"/>
      <c r="B469" s="110"/>
      <c r="C469" s="71" t="s">
        <v>12</v>
      </c>
      <c r="D469" s="59">
        <v>886.68</v>
      </c>
      <c r="E469" s="59">
        <v>939.70044999999993</v>
      </c>
      <c r="F469" s="59">
        <v>939.70044999999993</v>
      </c>
      <c r="G469" s="87" t="s">
        <v>26</v>
      </c>
      <c r="H469" s="59">
        <v>454.61725999999993</v>
      </c>
      <c r="I469" s="60">
        <f>H469/D469*100</f>
        <v>51.271852302972889</v>
      </c>
      <c r="J469" s="60">
        <f>H469/E469*100</f>
        <v>48.378955229828819</v>
      </c>
    </row>
    <row r="470" spans="1:11" s="13" customFormat="1" ht="15.75" x14ac:dyDescent="0.25">
      <c r="A470" s="114"/>
      <c r="B470" s="111"/>
      <c r="C470" s="71" t="s">
        <v>11</v>
      </c>
      <c r="D470" s="59" t="s">
        <v>26</v>
      </c>
      <c r="E470" s="59" t="s">
        <v>26</v>
      </c>
      <c r="F470" s="59" t="s">
        <v>26</v>
      </c>
      <c r="G470" s="87" t="s">
        <v>26</v>
      </c>
      <c r="H470" s="59" t="s">
        <v>26</v>
      </c>
      <c r="I470" s="57" t="s">
        <v>26</v>
      </c>
      <c r="J470" s="60" t="s">
        <v>26</v>
      </c>
    </row>
    <row r="471" spans="1:11" s="13" customFormat="1" ht="22.5" customHeight="1" x14ac:dyDescent="0.25">
      <c r="A471" s="109" t="s">
        <v>9</v>
      </c>
      <c r="B471" s="109" t="s">
        <v>110</v>
      </c>
      <c r="C471" s="71" t="s">
        <v>6</v>
      </c>
      <c r="D471" s="52">
        <f>SUM(D472:D475)</f>
        <v>773129.41999999993</v>
      </c>
      <c r="E471" s="52">
        <f t="shared" ref="E471:F471" si="89">SUM(E472:E475)</f>
        <v>797423.05232000002</v>
      </c>
      <c r="F471" s="52">
        <f t="shared" si="89"/>
        <v>797423.05232000002</v>
      </c>
      <c r="G471" s="67" t="s">
        <v>26</v>
      </c>
      <c r="H471" s="52">
        <f>SUM(H472:H474)</f>
        <v>322117.62272999994</v>
      </c>
      <c r="I471" s="57">
        <f>H471/D471*100</f>
        <v>41.664126910343157</v>
      </c>
      <c r="J471" s="57">
        <f>H471/E471*100</f>
        <v>40.394822019860108</v>
      </c>
      <c r="K471" s="12"/>
    </row>
    <row r="472" spans="1:11" s="13" customFormat="1" ht="21" customHeight="1" x14ac:dyDescent="0.25">
      <c r="A472" s="113"/>
      <c r="B472" s="113"/>
      <c r="C472" s="71" t="s">
        <v>4</v>
      </c>
      <c r="D472" s="59">
        <v>225012.91</v>
      </c>
      <c r="E472" s="59">
        <v>223229.02337000001</v>
      </c>
      <c r="F472" s="59">
        <v>223229.02337000001</v>
      </c>
      <c r="G472" s="87" t="s">
        <v>26</v>
      </c>
      <c r="H472" s="59">
        <v>191819.10431</v>
      </c>
      <c r="I472" s="60">
        <f>H472/D472*100</f>
        <v>85.248043905569688</v>
      </c>
      <c r="J472" s="60">
        <f>H472/E472*100</f>
        <v>85.929285275804673</v>
      </c>
    </row>
    <row r="473" spans="1:11" s="13" customFormat="1" ht="18.75" customHeight="1" x14ac:dyDescent="0.25">
      <c r="A473" s="113"/>
      <c r="B473" s="113"/>
      <c r="C473" s="71" t="s">
        <v>5</v>
      </c>
      <c r="D473" s="59">
        <v>545663.93999999994</v>
      </c>
      <c r="E473" s="59">
        <v>570241.33197000006</v>
      </c>
      <c r="F473" s="59">
        <v>570241.33197000006</v>
      </c>
      <c r="G473" s="87" t="s">
        <v>26</v>
      </c>
      <c r="H473" s="59">
        <v>128052.51703999999</v>
      </c>
      <c r="I473" s="60">
        <f>H473/D473*100</f>
        <v>23.467285934269359</v>
      </c>
      <c r="J473" s="60">
        <f>H473/E473*100</f>
        <v>22.455846298902923</v>
      </c>
    </row>
    <row r="474" spans="1:11" s="13" customFormat="1" ht="20.25" customHeight="1" x14ac:dyDescent="0.25">
      <c r="A474" s="113"/>
      <c r="B474" s="113"/>
      <c r="C474" s="71" t="s">
        <v>12</v>
      </c>
      <c r="D474" s="59">
        <v>2452.5700000000002</v>
      </c>
      <c r="E474" s="59">
        <v>3952.6969800000002</v>
      </c>
      <c r="F474" s="59">
        <v>3952.6969800000002</v>
      </c>
      <c r="G474" s="87" t="s">
        <v>26</v>
      </c>
      <c r="H474" s="59">
        <v>2246.0013799999997</v>
      </c>
      <c r="I474" s="60">
        <f>H474/D474*100</f>
        <v>91.577462824710381</v>
      </c>
      <c r="J474" s="60">
        <f>H474/E474*100</f>
        <v>56.821997521297462</v>
      </c>
    </row>
    <row r="475" spans="1:11" s="13" customFormat="1" ht="17.25" customHeight="1" x14ac:dyDescent="0.25">
      <c r="A475" s="114"/>
      <c r="B475" s="114"/>
      <c r="C475" s="71" t="s">
        <v>11</v>
      </c>
      <c r="D475" s="59" t="s">
        <v>26</v>
      </c>
      <c r="E475" s="59" t="s">
        <v>26</v>
      </c>
      <c r="F475" s="59" t="s">
        <v>26</v>
      </c>
      <c r="G475" s="87" t="s">
        <v>26</v>
      </c>
      <c r="H475" s="59" t="s">
        <v>26</v>
      </c>
      <c r="I475" s="60" t="s">
        <v>26</v>
      </c>
      <c r="J475" s="60" t="s">
        <v>26</v>
      </c>
    </row>
    <row r="476" spans="1:11" s="13" customFormat="1" ht="15.75" hidden="1" customHeight="1" x14ac:dyDescent="0.25">
      <c r="A476" s="109" t="s">
        <v>31</v>
      </c>
      <c r="B476" s="154" t="s">
        <v>109</v>
      </c>
      <c r="C476" s="58" t="s">
        <v>6</v>
      </c>
      <c r="D476" s="63" t="s">
        <v>26</v>
      </c>
      <c r="E476" s="63" t="s">
        <v>26</v>
      </c>
      <c r="F476" s="63" t="s">
        <v>26</v>
      </c>
      <c r="G476" s="87" t="s">
        <v>26</v>
      </c>
      <c r="H476" s="63" t="s">
        <v>26</v>
      </c>
      <c r="I476" s="57" t="s">
        <v>26</v>
      </c>
      <c r="J476" s="57" t="s">
        <v>26</v>
      </c>
    </row>
    <row r="477" spans="1:11" s="13" customFormat="1" ht="15.75" hidden="1" x14ac:dyDescent="0.25">
      <c r="A477" s="113"/>
      <c r="B477" s="155"/>
      <c r="C477" s="58" t="s">
        <v>4</v>
      </c>
      <c r="D477" s="59" t="s">
        <v>26</v>
      </c>
      <c r="E477" s="59" t="s">
        <v>26</v>
      </c>
      <c r="F477" s="59" t="s">
        <v>26</v>
      </c>
      <c r="G477" s="87" t="s">
        <v>26</v>
      </c>
      <c r="H477" s="59" t="s">
        <v>26</v>
      </c>
      <c r="I477" s="60" t="s">
        <v>26</v>
      </c>
      <c r="J477" s="60" t="s">
        <v>26</v>
      </c>
    </row>
    <row r="478" spans="1:11" s="13" customFormat="1" ht="15.75" hidden="1" x14ac:dyDescent="0.25">
      <c r="A478" s="113"/>
      <c r="B478" s="155"/>
      <c r="C478" s="71" t="s">
        <v>5</v>
      </c>
      <c r="D478" s="59" t="s">
        <v>26</v>
      </c>
      <c r="E478" s="59" t="s">
        <v>26</v>
      </c>
      <c r="F478" s="59" t="s">
        <v>26</v>
      </c>
      <c r="G478" s="87" t="s">
        <v>26</v>
      </c>
      <c r="H478" s="59" t="s">
        <v>26</v>
      </c>
      <c r="I478" s="60" t="s">
        <v>26</v>
      </c>
      <c r="J478" s="60" t="s">
        <v>26</v>
      </c>
    </row>
    <row r="479" spans="1:11" s="13" customFormat="1" ht="15.75" hidden="1" x14ac:dyDescent="0.25">
      <c r="A479" s="113"/>
      <c r="B479" s="155"/>
      <c r="C479" s="71" t="s">
        <v>12</v>
      </c>
      <c r="D479" s="64" t="s">
        <v>26</v>
      </c>
      <c r="E479" s="64" t="s">
        <v>26</v>
      </c>
      <c r="F479" s="64" t="s">
        <v>26</v>
      </c>
      <c r="G479" s="87" t="s">
        <v>26</v>
      </c>
      <c r="H479" s="64" t="s">
        <v>26</v>
      </c>
      <c r="I479" s="60" t="s">
        <v>26</v>
      </c>
      <c r="J479" s="60" t="s">
        <v>26</v>
      </c>
    </row>
    <row r="480" spans="1:11" s="13" customFormat="1" ht="15.75" hidden="1" x14ac:dyDescent="0.25">
      <c r="A480" s="114"/>
      <c r="B480" s="156"/>
      <c r="C480" s="71" t="s">
        <v>11</v>
      </c>
      <c r="D480" s="87" t="s">
        <v>26</v>
      </c>
      <c r="E480" s="59" t="s">
        <v>26</v>
      </c>
      <c r="F480" s="87" t="s">
        <v>26</v>
      </c>
      <c r="G480" s="87" t="s">
        <v>26</v>
      </c>
      <c r="H480" s="87" t="s">
        <v>26</v>
      </c>
      <c r="I480" s="60" t="s">
        <v>26</v>
      </c>
      <c r="J480" s="60" t="s">
        <v>26</v>
      </c>
    </row>
    <row r="481" spans="1:10" s="13" customFormat="1" ht="15.75" hidden="1" customHeight="1" x14ac:dyDescent="0.25">
      <c r="A481" s="109" t="s">
        <v>36</v>
      </c>
      <c r="B481" s="158" t="s">
        <v>121</v>
      </c>
      <c r="C481" s="71" t="s">
        <v>6</v>
      </c>
      <c r="D481" s="87" t="s">
        <v>26</v>
      </c>
      <c r="E481" s="59" t="s">
        <v>26</v>
      </c>
      <c r="F481" s="87" t="s">
        <v>26</v>
      </c>
      <c r="G481" s="87" t="s">
        <v>26</v>
      </c>
      <c r="H481" s="87" t="s">
        <v>26</v>
      </c>
      <c r="I481" s="60" t="s">
        <v>26</v>
      </c>
      <c r="J481" s="60" t="s">
        <v>26</v>
      </c>
    </row>
    <row r="482" spans="1:10" s="13" customFormat="1" ht="15.75" hidden="1" x14ac:dyDescent="0.25">
      <c r="A482" s="113"/>
      <c r="B482" s="159"/>
      <c r="C482" s="71" t="s">
        <v>4</v>
      </c>
      <c r="D482" s="87" t="s">
        <v>26</v>
      </c>
      <c r="E482" s="59" t="s">
        <v>26</v>
      </c>
      <c r="F482" s="87" t="s">
        <v>26</v>
      </c>
      <c r="G482" s="87" t="s">
        <v>26</v>
      </c>
      <c r="H482" s="87" t="s">
        <v>26</v>
      </c>
      <c r="I482" s="60" t="s">
        <v>26</v>
      </c>
      <c r="J482" s="60" t="s">
        <v>26</v>
      </c>
    </row>
    <row r="483" spans="1:10" s="13" customFormat="1" ht="15.75" hidden="1" x14ac:dyDescent="0.25">
      <c r="A483" s="113"/>
      <c r="B483" s="159"/>
      <c r="C483" s="71" t="s">
        <v>5</v>
      </c>
      <c r="D483" s="87" t="s">
        <v>26</v>
      </c>
      <c r="E483" s="59" t="s">
        <v>26</v>
      </c>
      <c r="F483" s="87" t="s">
        <v>26</v>
      </c>
      <c r="G483" s="87" t="s">
        <v>26</v>
      </c>
      <c r="H483" s="87" t="s">
        <v>26</v>
      </c>
      <c r="I483" s="60" t="s">
        <v>26</v>
      </c>
      <c r="J483" s="60" t="s">
        <v>26</v>
      </c>
    </row>
    <row r="484" spans="1:10" s="13" customFormat="1" ht="15.75" hidden="1" x14ac:dyDescent="0.25">
      <c r="A484" s="113"/>
      <c r="B484" s="159"/>
      <c r="C484" s="71" t="s">
        <v>12</v>
      </c>
      <c r="D484" s="87" t="s">
        <v>26</v>
      </c>
      <c r="E484" s="59" t="s">
        <v>26</v>
      </c>
      <c r="F484" s="87" t="s">
        <v>26</v>
      </c>
      <c r="G484" s="87" t="s">
        <v>26</v>
      </c>
      <c r="H484" s="87" t="s">
        <v>26</v>
      </c>
      <c r="I484" s="60" t="s">
        <v>26</v>
      </c>
      <c r="J484" s="60" t="s">
        <v>26</v>
      </c>
    </row>
    <row r="485" spans="1:10" s="13" customFormat="1" ht="15.75" hidden="1" x14ac:dyDescent="0.25">
      <c r="A485" s="114"/>
      <c r="B485" s="160"/>
      <c r="C485" s="71" t="s">
        <v>11</v>
      </c>
      <c r="D485" s="87" t="s">
        <v>26</v>
      </c>
      <c r="E485" s="59" t="s">
        <v>26</v>
      </c>
      <c r="F485" s="87" t="s">
        <v>26</v>
      </c>
      <c r="G485" s="87" t="s">
        <v>26</v>
      </c>
      <c r="H485" s="87" t="s">
        <v>26</v>
      </c>
      <c r="I485" s="60" t="s">
        <v>26</v>
      </c>
      <c r="J485" s="60" t="s">
        <v>26</v>
      </c>
    </row>
    <row r="486" spans="1:10" s="13" customFormat="1" ht="9.75" customHeight="1" x14ac:dyDescent="0.25">
      <c r="A486" s="77"/>
      <c r="B486" s="78"/>
      <c r="C486" s="79"/>
      <c r="D486" s="80"/>
      <c r="E486" s="81"/>
      <c r="F486" s="80"/>
      <c r="G486" s="80"/>
      <c r="H486" s="80"/>
      <c r="I486" s="82"/>
      <c r="J486" s="82"/>
    </row>
    <row r="487" spans="1:10" ht="15.75" customHeight="1" x14ac:dyDescent="0.25">
      <c r="A487" s="152" t="s">
        <v>132</v>
      </c>
      <c r="B487" s="153"/>
      <c r="C487" s="153"/>
      <c r="D487" s="153"/>
      <c r="E487" s="153"/>
      <c r="F487" s="153"/>
      <c r="G487" s="153"/>
      <c r="H487" s="153"/>
      <c r="I487" s="153"/>
      <c r="J487" s="153"/>
    </row>
    <row r="488" spans="1:10" ht="11.25" customHeight="1" x14ac:dyDescent="0.2">
      <c r="A488" s="151"/>
      <c r="B488" s="151"/>
      <c r="C488" s="151"/>
      <c r="D488" s="151"/>
      <c r="E488" s="151"/>
      <c r="F488" s="151"/>
      <c r="G488" s="151"/>
      <c r="H488" s="151"/>
      <c r="I488" s="151"/>
      <c r="J488" s="151"/>
    </row>
    <row r="489" spans="1:10" hidden="1" x14ac:dyDescent="0.2"/>
    <row r="492" spans="1:10" ht="38.25" customHeight="1" x14ac:dyDescent="0.25">
      <c r="E492" s="24"/>
    </row>
  </sheetData>
  <mergeCells count="216">
    <mergeCell ref="A310:A314"/>
    <mergeCell ref="B310:B314"/>
    <mergeCell ref="A488:J488"/>
    <mergeCell ref="A351:A355"/>
    <mergeCell ref="B205:B209"/>
    <mergeCell ref="A487:J487"/>
    <mergeCell ref="A403:J403"/>
    <mergeCell ref="A404:A408"/>
    <mergeCell ref="B404:B408"/>
    <mergeCell ref="B398:B402"/>
    <mergeCell ref="A398:A402"/>
    <mergeCell ref="A476:A480"/>
    <mergeCell ref="B476:B480"/>
    <mergeCell ref="A444:A448"/>
    <mergeCell ref="B444:B448"/>
    <mergeCell ref="A449:J449"/>
    <mergeCell ref="A450:A454"/>
    <mergeCell ref="A434:A438"/>
    <mergeCell ref="B434:B438"/>
    <mergeCell ref="A409:A413"/>
    <mergeCell ref="A481:A485"/>
    <mergeCell ref="B481:B485"/>
    <mergeCell ref="B471:B475"/>
    <mergeCell ref="A460:A464"/>
    <mergeCell ref="A471:A475"/>
    <mergeCell ref="B466:B470"/>
    <mergeCell ref="A466:A470"/>
    <mergeCell ref="I1:J1"/>
    <mergeCell ref="A216:A220"/>
    <mergeCell ref="B216:B220"/>
    <mergeCell ref="A221:A225"/>
    <mergeCell ref="B221:B225"/>
    <mergeCell ref="A210:A214"/>
    <mergeCell ref="B210:B214"/>
    <mergeCell ref="F7:G7"/>
    <mergeCell ref="E7:E8"/>
    <mergeCell ref="A10:A14"/>
    <mergeCell ref="A42:A46"/>
    <mergeCell ref="A134:A138"/>
    <mergeCell ref="B53:B57"/>
    <mergeCell ref="A53:A57"/>
    <mergeCell ref="E6:G6"/>
    <mergeCell ref="A154:A158"/>
    <mergeCell ref="A118:J118"/>
    <mergeCell ref="A98:A102"/>
    <mergeCell ref="A3:J3"/>
    <mergeCell ref="B78:B82"/>
    <mergeCell ref="B455:B459"/>
    <mergeCell ref="A149:A153"/>
    <mergeCell ref="A27:A31"/>
    <mergeCell ref="B27:B31"/>
    <mergeCell ref="A32:A36"/>
    <mergeCell ref="A63:A67"/>
    <mergeCell ref="B63:B67"/>
    <mergeCell ref="A52:J52"/>
    <mergeCell ref="B134:B138"/>
    <mergeCell ref="B88:B92"/>
    <mergeCell ref="A139:A143"/>
    <mergeCell ref="B139:B143"/>
    <mergeCell ref="A144:A148"/>
    <mergeCell ref="A58:A62"/>
    <mergeCell ref="B58:B62"/>
    <mergeCell ref="A68:A72"/>
    <mergeCell ref="B305:B309"/>
    <mergeCell ref="A305:A309"/>
    <mergeCell ref="A189:J189"/>
    <mergeCell ref="A455:A459"/>
    <mergeCell ref="B149:B153"/>
    <mergeCell ref="A47:A51"/>
    <mergeCell ref="B10:B14"/>
    <mergeCell ref="A88:A92"/>
    <mergeCell ref="B83:B87"/>
    <mergeCell ref="A124:A128"/>
    <mergeCell ref="A83:A87"/>
    <mergeCell ref="B32:B36"/>
    <mergeCell ref="A37:A41"/>
    <mergeCell ref="A15:J15"/>
    <mergeCell ref="A195:A199"/>
    <mergeCell ref="B195:B199"/>
    <mergeCell ref="A200:A204"/>
    <mergeCell ref="B200:B204"/>
    <mergeCell ref="A205:A209"/>
    <mergeCell ref="A169:A173"/>
    <mergeCell ref="A159:A163"/>
    <mergeCell ref="B164:B168"/>
    <mergeCell ref="A179:A183"/>
    <mergeCell ref="B174:B178"/>
    <mergeCell ref="C5:C8"/>
    <mergeCell ref="A16:A20"/>
    <mergeCell ref="A22:A26"/>
    <mergeCell ref="D5:J5"/>
    <mergeCell ref="A5:A8"/>
    <mergeCell ref="B22:B26"/>
    <mergeCell ref="D6:D8"/>
    <mergeCell ref="H6:H8"/>
    <mergeCell ref="I6:I8"/>
    <mergeCell ref="J6:J8"/>
    <mergeCell ref="B5:B8"/>
    <mergeCell ref="B16:B20"/>
    <mergeCell ref="A21:J21"/>
    <mergeCell ref="B169:B173"/>
    <mergeCell ref="B184:B188"/>
    <mergeCell ref="A174:A178"/>
    <mergeCell ref="A190:A194"/>
    <mergeCell ref="B190:B194"/>
    <mergeCell ref="B37:B41"/>
    <mergeCell ref="B42:B46"/>
    <mergeCell ref="B144:B148"/>
    <mergeCell ref="A73:A77"/>
    <mergeCell ref="B73:B77"/>
    <mergeCell ref="B113:B117"/>
    <mergeCell ref="A119:A123"/>
    <mergeCell ref="B119:B123"/>
    <mergeCell ref="B124:B128"/>
    <mergeCell ref="A129:A133"/>
    <mergeCell ref="B98:B102"/>
    <mergeCell ref="A108:A112"/>
    <mergeCell ref="A93:A97"/>
    <mergeCell ref="B93:B97"/>
    <mergeCell ref="A78:A82"/>
    <mergeCell ref="B108:B112"/>
    <mergeCell ref="B47:B51"/>
    <mergeCell ref="B68:B72"/>
    <mergeCell ref="A113:A117"/>
    <mergeCell ref="B424:B428"/>
    <mergeCell ref="A429:A433"/>
    <mergeCell ref="B429:B433"/>
    <mergeCell ref="B439:B443"/>
    <mergeCell ref="A439:A443"/>
    <mergeCell ref="B419:B423"/>
    <mergeCell ref="A419:A423"/>
    <mergeCell ref="A357:A360"/>
    <mergeCell ref="B320:B324"/>
    <mergeCell ref="A393:A397"/>
    <mergeCell ref="A424:A428"/>
    <mergeCell ref="B393:B397"/>
    <mergeCell ref="A382:A386"/>
    <mergeCell ref="B382:B386"/>
    <mergeCell ref="A387:J387"/>
    <mergeCell ref="A367:A371"/>
    <mergeCell ref="B367:B371"/>
    <mergeCell ref="A372:A376"/>
    <mergeCell ref="A377:A381"/>
    <mergeCell ref="B372:B376"/>
    <mergeCell ref="A232:A236"/>
    <mergeCell ref="B284:B288"/>
    <mergeCell ref="B365:B366"/>
    <mergeCell ref="A365:A366"/>
    <mergeCell ref="A325:A329"/>
    <mergeCell ref="B357:B360"/>
    <mergeCell ref="B325:B329"/>
    <mergeCell ref="A346:A350"/>
    <mergeCell ref="B346:B350"/>
    <mergeCell ref="B351:B355"/>
    <mergeCell ref="A356:J356"/>
    <mergeCell ref="A263:A267"/>
    <mergeCell ref="B263:B267"/>
    <mergeCell ref="B268:B272"/>
    <mergeCell ref="A273:J273"/>
    <mergeCell ref="A268:A272"/>
    <mergeCell ref="B331:B335"/>
    <mergeCell ref="B315:B319"/>
    <mergeCell ref="A294:A298"/>
    <mergeCell ref="B289:B293"/>
    <mergeCell ref="A284:A288"/>
    <mergeCell ref="A274:A278"/>
    <mergeCell ref="B274:B278"/>
    <mergeCell ref="A300:A304"/>
    <mergeCell ref="A215:J215"/>
    <mergeCell ref="B450:B454"/>
    <mergeCell ref="B460:B464"/>
    <mergeCell ref="A248:A252"/>
    <mergeCell ref="B248:B252"/>
    <mergeCell ref="B377:B381"/>
    <mergeCell ref="A315:A319"/>
    <mergeCell ref="B294:B298"/>
    <mergeCell ref="A289:A293"/>
    <mergeCell ref="A341:A345"/>
    <mergeCell ref="A362:A364"/>
    <mergeCell ref="B362:B364"/>
    <mergeCell ref="A320:A324"/>
    <mergeCell ref="A331:A335"/>
    <mergeCell ref="B341:B345"/>
    <mergeCell ref="B253:B257"/>
    <mergeCell ref="A279:A283"/>
    <mergeCell ref="B279:B283"/>
    <mergeCell ref="A330:J330"/>
    <mergeCell ref="B336:B340"/>
    <mergeCell ref="A299:J299"/>
    <mergeCell ref="B409:B413"/>
    <mergeCell ref="A414:A418"/>
    <mergeCell ref="B414:B418"/>
    <mergeCell ref="B300:B304"/>
    <mergeCell ref="A336:A340"/>
    <mergeCell ref="A231:J231"/>
    <mergeCell ref="A184:A188"/>
    <mergeCell ref="B179:B183"/>
    <mergeCell ref="A103:A107"/>
    <mergeCell ref="B103:B107"/>
    <mergeCell ref="A253:A257"/>
    <mergeCell ref="A388:A392"/>
    <mergeCell ref="B388:B392"/>
    <mergeCell ref="A237:A241"/>
    <mergeCell ref="B258:B262"/>
    <mergeCell ref="A242:A246"/>
    <mergeCell ref="B232:B236"/>
    <mergeCell ref="A247:J247"/>
    <mergeCell ref="B237:B241"/>
    <mergeCell ref="A258:A262"/>
    <mergeCell ref="B242:B246"/>
    <mergeCell ref="B129:B133"/>
    <mergeCell ref="B159:B163"/>
    <mergeCell ref="A164:A168"/>
    <mergeCell ref="A226:A230"/>
    <mergeCell ref="B226:B230"/>
    <mergeCell ref="B154:B158"/>
  </mergeCells>
  <printOptions horizontalCentered="1"/>
  <pageMargins left="0.39370078740157483" right="0.39370078740157483" top="0.74803149606299213" bottom="0.35433070866141736" header="0" footer="0"/>
  <pageSetup paperSize="9" scale="59" firstPageNumber="14" fitToHeight="0" orientation="landscape" useFirstPageNumber="1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7"/>
  <sheetViews>
    <sheetView workbookViewId="0">
      <selection activeCell="B17" sqref="B17"/>
    </sheetView>
  </sheetViews>
  <sheetFormatPr defaultRowHeight="12.75" x14ac:dyDescent="0.2"/>
  <sheetData>
    <row r="2" spans="2:2" x14ac:dyDescent="0.2">
      <c r="B2">
        <v>0.66</v>
      </c>
    </row>
    <row r="3" spans="2:2" x14ac:dyDescent="0.2">
      <c r="B3">
        <v>0.34</v>
      </c>
    </row>
    <row r="4" spans="2:2" x14ac:dyDescent="0.2">
      <c r="B4">
        <v>0.62</v>
      </c>
    </row>
    <row r="5" spans="2:2" x14ac:dyDescent="0.2">
      <c r="B5">
        <v>0.23</v>
      </c>
    </row>
    <row r="6" spans="2:2" x14ac:dyDescent="0.2">
      <c r="B6">
        <v>0.21</v>
      </c>
    </row>
    <row r="7" spans="2:2" x14ac:dyDescent="0.2">
      <c r="B7">
        <v>0.35</v>
      </c>
    </row>
    <row r="8" spans="2:2" x14ac:dyDescent="0.2">
      <c r="B8">
        <v>0.45</v>
      </c>
    </row>
    <row r="9" spans="2:2" x14ac:dyDescent="0.2">
      <c r="B9">
        <v>0.73</v>
      </c>
    </row>
    <row r="10" spans="2:2" x14ac:dyDescent="0.2">
      <c r="B10">
        <v>0.98</v>
      </c>
    </row>
    <row r="11" spans="2:2" x14ac:dyDescent="0.2">
      <c r="B11">
        <v>0.9</v>
      </c>
    </row>
    <row r="12" spans="2:2" x14ac:dyDescent="0.2">
      <c r="B12">
        <v>0.23</v>
      </c>
    </row>
    <row r="13" spans="2:2" x14ac:dyDescent="0.2">
      <c r="B13">
        <v>0.63</v>
      </c>
    </row>
    <row r="14" spans="2:2" x14ac:dyDescent="0.2">
      <c r="B14">
        <v>0.62</v>
      </c>
    </row>
    <row r="15" spans="2:2" x14ac:dyDescent="0.2">
      <c r="B15">
        <v>0.81</v>
      </c>
    </row>
    <row r="17" spans="2:2" x14ac:dyDescent="0.2">
      <c r="B17">
        <f>SUM(B2:B15)</f>
        <v>7.7600000000000016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год</vt:lpstr>
      <vt:lpstr>Лист1</vt:lpstr>
      <vt:lpstr>год!Заголовки_для_печати</vt:lpstr>
      <vt:lpstr>год!Область_печати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Ситникова Н.О.</cp:lastModifiedBy>
  <cp:lastPrinted>2022-11-09T14:41:09Z</cp:lastPrinted>
  <dcterms:created xsi:type="dcterms:W3CDTF">2005-05-11T09:34:44Z</dcterms:created>
  <dcterms:modified xsi:type="dcterms:W3CDTF">2022-11-09T14:44:32Z</dcterms:modified>
</cp:coreProperties>
</file>